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540\archiv_soubory\BŘECLAV - nemocnice\Pavilon D - Urgentní nízkoprahý příjem studie, DPS\SOUTĚŽ STAVBA\Blok dotazů 2\"/>
    </mc:Choice>
  </mc:AlternateContent>
  <xr:revisionPtr revIDLastSave="0" documentId="13_ncr:8001_{156B153B-7E3C-4B13-9287-99D47B895F99}" xr6:coauthVersionLast="47" xr6:coauthVersionMax="47" xr10:uidLastSave="{00000000-0000-0000-0000-000000000000}"/>
  <workbookProtection workbookPassword="DD13" lockStructure="1" lockWindows="1"/>
  <bookViews>
    <workbookView xWindow="-120" yWindow="-120" windowWidth="38640" windowHeight="212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9" i="12" l="1"/>
  <c r="G9" i="12" s="1"/>
  <c r="AC132" i="12"/>
  <c r="F39" i="1" s="1"/>
  <c r="AD132" i="12"/>
  <c r="G39" i="1" s="1"/>
  <c r="G40" i="1" s="1"/>
  <c r="G25" i="1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20" i="12"/>
  <c r="G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30" i="12"/>
  <c r="G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1" i="12"/>
  <c r="G61" i="12" s="1"/>
  <c r="M61" i="12" s="1"/>
  <c r="I61" i="12"/>
  <c r="K61" i="12"/>
  <c r="O61" i="12"/>
  <c r="Q61" i="12"/>
  <c r="U61" i="12"/>
  <c r="F62" i="12"/>
  <c r="G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G101" i="12"/>
  <c r="M101" i="12" s="1"/>
  <c r="I101" i="12"/>
  <c r="K101" i="12"/>
  <c r="O101" i="12"/>
  <c r="Q101" i="12"/>
  <c r="U101" i="12"/>
  <c r="F102" i="12"/>
  <c r="G102" i="12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F104" i="12"/>
  <c r="G104" i="12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/>
  <c r="I107" i="12"/>
  <c r="K107" i="12"/>
  <c r="M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/>
  <c r="M113" i="12" s="1"/>
  <c r="I113" i="12"/>
  <c r="K113" i="12"/>
  <c r="O113" i="12"/>
  <c r="Q113" i="12"/>
  <c r="U113" i="12"/>
  <c r="F114" i="12"/>
  <c r="G114" i="12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/>
  <c r="M118" i="12" s="1"/>
  <c r="I118" i="12"/>
  <c r="K118" i="12"/>
  <c r="O118" i="12"/>
  <c r="Q118" i="12"/>
  <c r="U118" i="12"/>
  <c r="F119" i="12"/>
  <c r="G119" i="12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Q125" i="12"/>
  <c r="F126" i="12"/>
  <c r="G126" i="12"/>
  <c r="G125" i="12" s="1"/>
  <c r="I57" i="1" s="1"/>
  <c r="I126" i="12"/>
  <c r="I125" i="12" s="1"/>
  <c r="K126" i="12"/>
  <c r="K125" i="12" s="1"/>
  <c r="M126" i="12"/>
  <c r="M125" i="12" s="1"/>
  <c r="O126" i="12"/>
  <c r="O125" i="12" s="1"/>
  <c r="Q126" i="12"/>
  <c r="U126" i="12"/>
  <c r="U125" i="12" s="1"/>
  <c r="F128" i="12"/>
  <c r="G128" i="12" s="1"/>
  <c r="M128" i="12" s="1"/>
  <c r="I128" i="12"/>
  <c r="K128" i="12"/>
  <c r="K127" i="12" s="1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/>
  <c r="M130" i="12" s="1"/>
  <c r="I130" i="12"/>
  <c r="K130" i="12"/>
  <c r="O130" i="12"/>
  <c r="Q130" i="12"/>
  <c r="U130" i="12"/>
  <c r="I20" i="1"/>
  <c r="I19" i="1"/>
  <c r="I18" i="1"/>
  <c r="AZ45" i="1"/>
  <c r="AZ44" i="1"/>
  <c r="AZ43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2" l="1"/>
  <c r="I54" i="1" s="1"/>
  <c r="I39" i="1"/>
  <c r="I40" i="1" s="1"/>
  <c r="J39" i="1" s="1"/>
  <c r="J40" i="1" s="1"/>
  <c r="F40" i="1"/>
  <c r="G23" i="1" s="1"/>
  <c r="G29" i="1" s="1"/>
  <c r="U100" i="12"/>
  <c r="Q60" i="12"/>
  <c r="O29" i="12"/>
  <c r="I10" i="12"/>
  <c r="K10" i="12"/>
  <c r="U127" i="12"/>
  <c r="K100" i="12"/>
  <c r="O100" i="12"/>
  <c r="I60" i="12"/>
  <c r="K29" i="12"/>
  <c r="I19" i="12"/>
  <c r="K19" i="12"/>
  <c r="O19" i="12"/>
  <c r="O10" i="12"/>
  <c r="Q127" i="12"/>
  <c r="I100" i="12"/>
  <c r="G60" i="12"/>
  <c r="I55" i="1" s="1"/>
  <c r="K60" i="12"/>
  <c r="I29" i="12"/>
  <c r="O60" i="12"/>
  <c r="I127" i="12"/>
  <c r="G100" i="12"/>
  <c r="I56" i="1" s="1"/>
  <c r="U19" i="12"/>
  <c r="U10" i="12"/>
  <c r="Q100" i="12"/>
  <c r="Q29" i="12"/>
  <c r="O127" i="12"/>
  <c r="U60" i="12"/>
  <c r="U29" i="12"/>
  <c r="Q19" i="12"/>
  <c r="Q10" i="12"/>
  <c r="M10" i="12"/>
  <c r="M127" i="12"/>
  <c r="M20" i="12"/>
  <c r="M19" i="12" s="1"/>
  <c r="G19" i="12"/>
  <c r="I53" i="1" s="1"/>
  <c r="M9" i="12"/>
  <c r="M8" i="12" s="1"/>
  <c r="G8" i="12"/>
  <c r="G127" i="12"/>
  <c r="I58" i="1" s="1"/>
  <c r="M30" i="12"/>
  <c r="M29" i="12" s="1"/>
  <c r="G10" i="12"/>
  <c r="I52" i="1" s="1"/>
  <c r="M62" i="12"/>
  <c r="M60" i="12" s="1"/>
  <c r="M102" i="12"/>
  <c r="M100" i="12" s="1"/>
  <c r="I17" i="1" l="1"/>
  <c r="I51" i="1"/>
  <c r="G132" i="12"/>
  <c r="G28" i="1"/>
  <c r="I16" i="1" l="1"/>
  <c r="I21" i="1" s="1"/>
  <c r="I59" i="1"/>
</calcChain>
</file>

<file path=xl/sharedStrings.xml><?xml version="1.0" encoding="utf-8"?>
<sst xmlns="http://schemas.openxmlformats.org/spreadsheetml/2006/main" count="636" uniqueCount="347">
  <si>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</si>
  <si>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</si>
  <si>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</si>
  <si>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</si>
  <si>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</si>
  <si>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</si>
  <si>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</si>
  <si>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</si>
  <si>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</si>
  <si>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</si>
  <si>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</si>
  <si>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</si>
  <si>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</si>
  <si>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</si>
  <si>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</si>
  <si>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</si>
  <si>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</si>
  <si>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</si>
  <si>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</si>
  <si>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</si>
  <si>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</si>
  <si>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</si>
  <si>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</si>
  <si>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</si>
  <si>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</si>
  <si>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</si>
  <si>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</si>
  <si>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</si>
  <si>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</si>
  <si>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</si>
  <si>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</si>
  <si>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</si>
  <si>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</si>
  <si>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</si>
  <si>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</si>
  <si>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</si>
  <si>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</si>
  <si>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</si>
  <si>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</si>
  <si>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</si>
  <si>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</si>
  <si>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</si>
  <si>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</si>
  <si>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Břeclav</t>
  </si>
  <si>
    <t>Rozpočet:</t>
  </si>
  <si>
    <t>Misto</t>
  </si>
  <si>
    <t>Nemocnice Běeclav - Urgent 1NP</t>
  </si>
  <si>
    <t>Rozpočet</t>
  </si>
  <si>
    <t>Celkem za stavbu</t>
  </si>
  <si>
    <t>CZK</t>
  </si>
  <si>
    <t xml:space="preserve">Popis rozpočtu:  - </t>
  </si>
  <si>
    <t>Nové vytápění 1NP</t>
  </si>
  <si>
    <t>Napojení VZT jednotek teplo v 1PP</t>
  </si>
  <si>
    <t>Demontáže stáv. těles 1NP</t>
  </si>
  <si>
    <t>Rekapitulace dílů</t>
  </si>
  <si>
    <t>Typ dílu</t>
  </si>
  <si>
    <t>94</t>
  </si>
  <si>
    <t>Lešení a stavební výtahy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</si>
  <si>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</si>
  <si>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</si>
  <si>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</si>
  <si>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</si>
  <si>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</si>
  <si>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</si>
  <si>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</si>
  <si>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</si>
  <si>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</si>
  <si>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</si>
  <si>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</si>
  <si>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</si>
  <si>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HZS</t>
  </si>
  <si>
    <t>Hodinové sazby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</si>
  <si>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</si>
  <si>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</si>
  <si>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</si>
  <si>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</si>
  <si>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</si>
  <si>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</si>
  <si>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</si>
  <si>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</si>
  <si>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</si>
  <si>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</si>
  <si>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</si>
  <si>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</si>
  <si>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</si>
  <si>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</si>
  <si>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</si>
  <si>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</si>
  <si>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</si>
  <si>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</si>
  <si>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</si>
  <si>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</si>
  <si>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</si>
  <si>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</si>
  <si>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</si>
  <si>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</si>
  <si>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</si>
  <si>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</si>
  <si>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</si>
  <si>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</si>
  <si>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</si>
  <si>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941955002R00</t>
  </si>
  <si>
    <t>Lešení lehké pomocné, výška podlahy do 1,9 m</t>
  </si>
  <si>
    <t>m2</t>
  </si>
  <si>
    <t>POL1_0</t>
  </si>
  <si>
    <t>713--04.005</t>
  </si>
  <si>
    <t>D+M Pe pouzdra tl.25mm, D15-25, kašír. folie Al, v 1NP v podlahách</t>
  </si>
  <si>
    <t>bm</t>
  </si>
  <si>
    <t>713-10005</t>
  </si>
  <si>
    <t>D+M Pe pouzdra tl.25mm, D32-40, kašír. folie Al, v, 1NP v podlahách</t>
  </si>
  <si>
    <t>713-10004</t>
  </si>
  <si>
    <t>D+M Pe pouzdra tl.25mm, D15-25, kašír. folie Al, v, 1NP v podlahách</t>
  </si>
  <si>
    <t>D+M Pe pouzdra tl.35mm, D15-25, kašír. folie Al, v, 1PP pod str</t>
  </si>
  <si>
    <t>713-10006</t>
  </si>
  <si>
    <t>D+M Pe pouzdra tl.40mm, D32-40 kašír. folie Al, v, 1PP pod str</t>
  </si>
  <si>
    <t>713-10009</t>
  </si>
  <si>
    <t>D+M Pe pouzdra tl.50mm, D50, kašír. folie Al, v, 1PP pod str.</t>
  </si>
  <si>
    <t>713-01.012</t>
  </si>
  <si>
    <t>Al páska 50bm</t>
  </si>
  <si>
    <t>role</t>
  </si>
  <si>
    <t>998713101R00</t>
  </si>
  <si>
    <t>Přesun hmot pro izolace tepelné, výšky do 6 m</t>
  </si>
  <si>
    <t>t</t>
  </si>
  <si>
    <t>732199100RM1</t>
  </si>
  <si>
    <t>Montáž orientačního štítku, včetně dodávky štítku</t>
  </si>
  <si>
    <t>soubor</t>
  </si>
  <si>
    <t>732429111R00</t>
  </si>
  <si>
    <t>Montáž čerpadel oběhových spirálních, DN 25</t>
  </si>
  <si>
    <t>732429112R00</t>
  </si>
  <si>
    <t>Montáž čerpadel oběhových spirálních, DN 40</t>
  </si>
  <si>
    <t>732-36005</t>
  </si>
  <si>
    <t>Čerp.oběh elektronic. A2-25/60, vč.izolace</t>
  </si>
  <si>
    <t>ks</t>
  </si>
  <si>
    <t>732-36001</t>
  </si>
  <si>
    <t>Čerp.oběh. elektronic. A2-25/60, vč.izolace</t>
  </si>
  <si>
    <t>732-36004</t>
  </si>
  <si>
    <t>Čerp.oběh elektronic M1-25/60, vč.izolace</t>
  </si>
  <si>
    <t>Čerp.oběh. elektronic M3-32/120, vč.izolace</t>
  </si>
  <si>
    <t>732-60003</t>
  </si>
  <si>
    <t>Kombi rozdělovač modul 120, dl. 2100mm, vč.uložení, hrdel a izolace</t>
  </si>
  <si>
    <t>kpl</t>
  </si>
  <si>
    <t>998732101R00</t>
  </si>
  <si>
    <t>Přesun hmot pro strojovny, výšky do 6 m</t>
  </si>
  <si>
    <t>733163103R00</t>
  </si>
  <si>
    <t>Potrubí z měděných trubek vytápění D 18 x 1,0 mm</t>
  </si>
  <si>
    <t>m</t>
  </si>
  <si>
    <t>733141102R00</t>
  </si>
  <si>
    <t>Odvzdušňovací nádobky z trub do DN 50</t>
  </si>
  <si>
    <t>kus</t>
  </si>
  <si>
    <t>733163104R00</t>
  </si>
  <si>
    <t>Potrubí z měděných trubek vytápění D 22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</si>
  <si>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</si>
  <si>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</si>
  <si>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</si>
  <si>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</si>
  <si>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733163107R00</t>
  </si>
  <si>
    <t>Potrubí z měděných trubek vytápění D 42 x 1,5 mm</t>
  </si>
  <si>
    <t>733163108R00</t>
  </si>
  <si>
    <t>Potrubí z měděných trubek vytápění D 54 x 2,0 mm</t>
  </si>
  <si>
    <t>733164103RT1</t>
  </si>
  <si>
    <t>Montáž potrubí z měděných trubek vytápění D 18 mm, pájením na tvrdo</t>
  </si>
  <si>
    <t>733164104RT1</t>
  </si>
  <si>
    <t>Montáž potrubí z měděných trubek vytápění D 22 mm, pájením na tvrdo</t>
  </si>
  <si>
    <t>733164105RT1</t>
  </si>
  <si>
    <t>Montáž potrubí z měděných trubek vytápění D 28 mm, pájením na tvrdo</t>
  </si>
  <si>
    <t>733164106RT1</t>
  </si>
  <si>
    <t>Montáž potrubí z měděných trubek vytápění D 35 mm, pájením na tvrdo</t>
  </si>
  <si>
    <t>733164107RT1</t>
  </si>
  <si>
    <t>Montáž potrubí z měděných trubek vytápění D 42 mm, pájením na tvrdo</t>
  </si>
  <si>
    <t>733164108RT1</t>
  </si>
  <si>
    <t>Montáž potrubí z měděných trubek vytápění D 54 mm, pájením na tvrdo</t>
  </si>
  <si>
    <t>733-03.101</t>
  </si>
  <si>
    <t>Potrubí - přechod ocel/měď D15-20</t>
  </si>
  <si>
    <t>Kč</t>
  </si>
  <si>
    <t>733178113RT1</t>
  </si>
  <si>
    <t>Potrubí vícevrstvé, D 18 x 2 mm, lisovaný spoj, mosazné press fitinky</t>
  </si>
  <si>
    <t>733178115RT1</t>
  </si>
  <si>
    <t>Potrubí vícevrstvé, D 26 x 3 mm, lisovaný spoj, mosazné press fitinky</t>
  </si>
  <si>
    <t>733178116RT1</t>
  </si>
  <si>
    <t>Potrubí vícevrstvé, D 32 x 3 mm, lisovaný spoj, mosazné press fitinky</t>
  </si>
  <si>
    <t>733178117RT1</t>
  </si>
  <si>
    <t>Potrubí vícevrstvé, D 40 x 3,5 mm, lisovaný spoj, mosazné press fitinky</t>
  </si>
  <si>
    <t>733178118RT1</t>
  </si>
  <si>
    <t>Potrubí vícevrstvé, D 50 x 4,0 mm, lisovaný spoj, mosazné press fitinky</t>
  </si>
  <si>
    <t>733178119RT1</t>
  </si>
  <si>
    <t>Potrubí vícevrstvé, D 63 x 4,5 mm, lisovaný spoj, mosazné press fitinky</t>
  </si>
  <si>
    <t>733167003R00</t>
  </si>
  <si>
    <t>Příplatek za zhotovení přípojky Cu 22/1</t>
  </si>
  <si>
    <t>733190106R00</t>
  </si>
  <si>
    <t>Tlaková zkouška potrubí  DN 32</t>
  </si>
  <si>
    <t>733190108R00</t>
  </si>
  <si>
    <t>Tlaková zkouška potrubí  DN 50</t>
  </si>
  <si>
    <t>733-04.003PC</t>
  </si>
  <si>
    <t>Tl.hadice nerez opl. dl.300 1"</t>
  </si>
  <si>
    <t>733110806R00</t>
  </si>
  <si>
    <t>Demontáž potrubí ocelového závitového do DN 15-32, přípojky demont.těles</t>
  </si>
  <si>
    <t>733890801R00</t>
  </si>
  <si>
    <t>Přemístění vybouraných hmot - potrubí, H do 6 m</t>
  </si>
  <si>
    <t>733191913R00</t>
  </si>
  <si>
    <t>Zaslepení potrubí zkováním a zavařením DN 15</t>
  </si>
  <si>
    <t>733-01.001PC</t>
  </si>
  <si>
    <t>Doplňkové konstrukce válc.mat zhot.+mont</t>
  </si>
  <si>
    <t>kg</t>
  </si>
  <si>
    <t>733-01.002PC</t>
  </si>
  <si>
    <t>Uložení potrubí, pouta, třmeny</t>
  </si>
  <si>
    <t>998733101R00</t>
  </si>
  <si>
    <t>Přesun hmot pro rozvody potrubí, výšky do 6 m</t>
  </si>
  <si>
    <t>734-01001</t>
  </si>
  <si>
    <t>Termost. hlavice kapalinová, pro VK s poj. objímkou</t>
  </si>
  <si>
    <t>734263215R00</t>
  </si>
  <si>
    <t>Šroubení regulační dvoutrub.rohové D15 pro VK</t>
  </si>
  <si>
    <t>734-01004</t>
  </si>
  <si>
    <t>Šroubení pro žebříčky roh. s termost.hlavicí, pro spodní přip.</t>
  </si>
  <si>
    <t>734113116R00</t>
  </si>
  <si>
    <t>Kohout kulový uzav DN 50 s nav.pří</t>
  </si>
  <si>
    <t>734213112R00</t>
  </si>
  <si>
    <t>Ventil automatický odvzdušňovací, DN 15</t>
  </si>
  <si>
    <t>734223713R00</t>
  </si>
  <si>
    <t>Kohout kul.regul.vnitř.-vnitř.z. DN 20</t>
  </si>
  <si>
    <t>734223712R00</t>
  </si>
  <si>
    <t>Kohout kul.regul.vnitř.-vnitř.z. DN 15</t>
  </si>
  <si>
    <t>734413142R00</t>
  </si>
  <si>
    <t>Teploměr, D 100 / dl.jímky 50 mm</t>
  </si>
  <si>
    <t>734421150R00</t>
  </si>
  <si>
    <t>Tlakoměr deformační 0-10 MPa č. 53312, D 100</t>
  </si>
  <si>
    <t>734494213R00</t>
  </si>
  <si>
    <t>Návarky s trubkovým závitem G 1/2</t>
  </si>
  <si>
    <t>734-03.103PC</t>
  </si>
  <si>
    <t>termomanometr 20-120°C,0-6bar, vč.zk.kohoutu</t>
  </si>
  <si>
    <t>734223714R00</t>
  </si>
  <si>
    <t>Kohout kul.regul.vnitř.-vnitř.z. DN 25</t>
  </si>
  <si>
    <t>734223832R00</t>
  </si>
  <si>
    <t>Ventil vyvažov.vnitř.z.měř.vent. DN 20</t>
  </si>
  <si>
    <t>734223826R00</t>
  </si>
  <si>
    <t>Ventil vyvažov.vnitř.z.měř.vent. DN 50</t>
  </si>
  <si>
    <t>734209116R00</t>
  </si>
  <si>
    <t>Montáž armatur závitových,se 2závity, G 5/4</t>
  </si>
  <si>
    <t>734209117R00</t>
  </si>
  <si>
    <t>Montáž armatur závitových,se 2závity, G 6/4</t>
  </si>
  <si>
    <t>734209118R00</t>
  </si>
  <si>
    <t>Montáž armatur závitových,se 2závity, G 2</t>
  </si>
  <si>
    <t>734209123R00</t>
  </si>
  <si>
    <t>Montáž armatur závitových,se 3závity, G 1/2</t>
  </si>
  <si>
    <t>734209125R00</t>
  </si>
  <si>
    <t>Montáž armatur závitových,se 3závity, G 1</t>
  </si>
  <si>
    <t>734233111R00</t>
  </si>
  <si>
    <t>Kohout kulový, vnitř.-vnitř.z.  DN 15</t>
  </si>
  <si>
    <t>734233112R00</t>
  </si>
  <si>
    <t>Kohout kulový, vnitř.-vnitř.z. DN 20</t>
  </si>
  <si>
    <t>734233113R00</t>
  </si>
  <si>
    <t>Kohout kulový, vnitř.-vnitř.z.  DN 25</t>
  </si>
  <si>
    <t>734233114R00</t>
  </si>
  <si>
    <t>Kohout kulový, vnitř.-vnitř.z. DN 32</t>
  </si>
  <si>
    <t>734233115R00</t>
  </si>
  <si>
    <t>Kohout kulový, vnitř.-vnitř.z. DN 40</t>
  </si>
  <si>
    <t>734233116R00</t>
  </si>
  <si>
    <t>Kohout kulový, vnitř.-vnitř.z. DN 50</t>
  </si>
  <si>
    <t>734243122R00</t>
  </si>
  <si>
    <t>Ventil zpětný  DN 20</t>
  </si>
  <si>
    <t>734243123R00</t>
  </si>
  <si>
    <t>Ventil zpětný DN 25</t>
  </si>
  <si>
    <t>734243124R00</t>
  </si>
  <si>
    <t>Ventil zpětný DN 32</t>
  </si>
  <si>
    <t>734243125R00</t>
  </si>
  <si>
    <t>Ventil zpětný DN 40</t>
  </si>
  <si>
    <t>734243126R00</t>
  </si>
  <si>
    <t>Ventil zpětný DN 50</t>
  </si>
  <si>
    <t>734293224R00</t>
  </si>
  <si>
    <t>Filtr, vnitřní-vnitřní z. DN 32</t>
  </si>
  <si>
    <t>734293223R00</t>
  </si>
  <si>
    <t>Filtr, vnitřní-vnitřní z. DN 25</t>
  </si>
  <si>
    <t>734293222R00</t>
  </si>
  <si>
    <t>Filtr, vnitřní-vnitřní z. DN 20</t>
  </si>
  <si>
    <t>734293225R00</t>
  </si>
  <si>
    <t>Filtr, vnitřní-vnitřní z. DN 40</t>
  </si>
  <si>
    <t>734293226R00</t>
  </si>
  <si>
    <t>Filtr, vnitřní-vnitřní z. DN 50</t>
  </si>
  <si>
    <t>734291113R00</t>
  </si>
  <si>
    <t>Kohouty plnící a vypouštěcí G 1/2</t>
  </si>
  <si>
    <t>734291114R00</t>
  </si>
  <si>
    <t>Kohouty plnící a vypouštěcí G 3/4</t>
  </si>
  <si>
    <t>734223821R00</t>
  </si>
  <si>
    <t>Ventil vyvažov.vnitř.z.měř.vent. DN 15</t>
  </si>
  <si>
    <t>998734101R00</t>
  </si>
  <si>
    <t>Přesun hmot pro armatury, výšky do 6 m</t>
  </si>
  <si>
    <t>735-01605</t>
  </si>
  <si>
    <t>Panel, hladké Hygiene 30 H 503/1804 VKM, spodní stř.připojení</t>
  </si>
  <si>
    <t>735-01803</t>
  </si>
  <si>
    <t>Panel hladké Plan VKM, 21-500/1000, spodní stř.připojení</t>
  </si>
  <si>
    <t>735-01804</t>
  </si>
  <si>
    <t>Panel hladké Plan VKM, 21-500/1100, spodní stř.připojení</t>
  </si>
  <si>
    <t>735-01805</t>
  </si>
  <si>
    <t>Panel, hladké Plan VKM, 21-500/1600, spodní stř.připojení</t>
  </si>
  <si>
    <t>735-01806</t>
  </si>
  <si>
    <t>Panel, hladké Plan VKM, 21-900/600, spodní stř.připojení</t>
  </si>
  <si>
    <t>735-01807</t>
  </si>
  <si>
    <t>Panel, hladké Plan VKM, 21-900/1000, spodní stř.připojení</t>
  </si>
  <si>
    <t>735-01306</t>
  </si>
  <si>
    <t>Panel, hladké Plan VKM 22-900/500, spodní stř.připojení</t>
  </si>
  <si>
    <t>735-01310</t>
  </si>
  <si>
    <t>Panel, hladké Plan VKM 22-300/2000, spodní stř.připojení</t>
  </si>
  <si>
    <t>735-01312</t>
  </si>
  <si>
    <t>Panel, hladké Plan VKM 22-500/1200, spodní stř.připojení</t>
  </si>
  <si>
    <t>735-01313</t>
  </si>
  <si>
    <t>Panel, hladké Plan VKM 22-500/1400, spodní stř.připojení</t>
  </si>
  <si>
    <t>735-01315</t>
  </si>
  <si>
    <t>Panel, hladké Plan VKM 22-900/1400, spodní stř.připojení</t>
  </si>
  <si>
    <t>735-01515</t>
  </si>
  <si>
    <t>Panel, hladké Plan VKM 22-900/1600, spodní stř.připojení</t>
  </si>
  <si>
    <t>735159111R00</t>
  </si>
  <si>
    <t>Montáž panelových těles do délky 1600 mm</t>
  </si>
  <si>
    <t>735159121R00</t>
  </si>
  <si>
    <t>Montáž panelových těles  nad délku 1600 mm</t>
  </si>
  <si>
    <t>735-01703</t>
  </si>
  <si>
    <t>Koupel. prohnuté 450/700 - KRMM, spodní stř.připojení</t>
  </si>
  <si>
    <t>735-01704</t>
  </si>
  <si>
    <t>Koupel prohnuté 450/1500 - KRMM, spodní stř.připojení</t>
  </si>
  <si>
    <t>735-01706</t>
  </si>
  <si>
    <t>Koupel. prohnuté 450/1820 - KRMM, spodní stř.připojení</t>
  </si>
  <si>
    <t>735179110R00</t>
  </si>
  <si>
    <t>Montáž otopných těles koupelnových (žebříků)</t>
  </si>
  <si>
    <t>735494811R00</t>
  </si>
  <si>
    <t>Vypuštění vody z otopných těles, dotčené stoupačky, po demont.tělesa</t>
  </si>
  <si>
    <t>735111810R00</t>
  </si>
  <si>
    <t>Demontáž těles otopných litinových článkových, cca 300čl</t>
  </si>
  <si>
    <t>735221832R00</t>
  </si>
  <si>
    <t>Demontáž registr.z hl.trubek DN 80 do 3 m,2pramen.</t>
  </si>
  <si>
    <t>735291800R00</t>
  </si>
  <si>
    <t>Demontáž konzol otopných těles do odpadu</t>
  </si>
  <si>
    <t>735890801R00</t>
  </si>
  <si>
    <t>Přemístění demont. hmot - otop. těles, H do 6 m</t>
  </si>
  <si>
    <t>998735101R00</t>
  </si>
  <si>
    <t>Přesun hmot pro otopná tělesa, výšky do 6 m</t>
  </si>
  <si>
    <t>783122110R00</t>
  </si>
  <si>
    <t>Nátěr syntetický OK "A" dvojnásobný</t>
  </si>
  <si>
    <t>HZS-0001</t>
  </si>
  <si>
    <t>Topná zkouška dle ČSN plná 72h, vč.nastavení regulace a VZT přípojek</t>
  </si>
  <si>
    <t>hod</t>
  </si>
  <si>
    <t>HZS-0004</t>
  </si>
  <si>
    <t>Nepředvídané vícepráce montážní a demontážní</t>
  </si>
  <si>
    <t>HZS-0008</t>
  </si>
  <si>
    <t>Vypouštění a napouštění systému, napojení na stáv.systám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</si>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</sst>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4" fillId="5" borderId="6" xfId="0" applyNumberFormat="1" applyFont="1" applyFill="1" applyBorder="1" applyAlignment="1">
      <alignment wrapText="1" shrinkToFit="1"/>
    </xf>
    <xf numFmtId="3" fontId="14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7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Alignment="1">
      <alignment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indowProtection="1" workbookViewId="0">
      <selection activeCell="H21" sqref="H21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2"/>
  <sheetViews>
    <sheetView windowProtection="1" showGridLines="0" topLeftCell="B44" zoomScaleSheetLayoutView="75" workbookViewId="0">
      <selection activeCell="C53" sqref="C53:E5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36</v>
      </c>
      <c r="B1" s="215" t="s">
        <v>42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">
      <c r="A2" s="3"/>
      <c r="B2" s="70" t="s">
        <v>40</v>
      </c>
      <c r="C2" s="71"/>
      <c r="D2" s="231" t="s">
        <v>46</v>
      </c>
      <c r="E2" s="232"/>
      <c r="F2" s="232"/>
      <c r="G2" s="232"/>
      <c r="H2" s="232"/>
      <c r="I2" s="232"/>
      <c r="J2" s="233"/>
      <c r="O2" s="1"/>
    </row>
    <row r="3" spans="1:15" ht="23.25" customHeight="1" x14ac:dyDescent="0.2">
      <c r="A3" s="3"/>
      <c r="B3" s="72" t="s">
        <v>45</v>
      </c>
      <c r="C3" s="73"/>
      <c r="D3" s="198" t="s">
        <v>43</v>
      </c>
      <c r="E3" s="199"/>
      <c r="F3" s="199"/>
      <c r="G3" s="199"/>
      <c r="H3" s="199"/>
      <c r="I3" s="199"/>
      <c r="J3" s="200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7"/>
      <c r="E11" s="227"/>
      <c r="F11" s="227"/>
      <c r="G11" s="227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11"/>
      <c r="E12" s="211"/>
      <c r="F12" s="211"/>
      <c r="G12" s="211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12"/>
      <c r="E13" s="212"/>
      <c r="F13" s="212"/>
      <c r="G13" s="212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4"/>
      <c r="F15" s="234"/>
      <c r="G15" s="207"/>
      <c r="H15" s="207"/>
      <c r="I15" s="207" t="s">
        <v>28</v>
      </c>
      <c r="J15" s="208"/>
    </row>
    <row r="16" spans="1:15" ht="23.25" customHeight="1" x14ac:dyDescent="0.2">
      <c r="A16" s="132" t="s">
        <v>23</v>
      </c>
      <c r="B16" s="133" t="s">
        <v>23</v>
      </c>
      <c r="C16" s="47"/>
      <c r="D16" s="48"/>
      <c r="E16" s="209"/>
      <c r="F16" s="210"/>
      <c r="G16" s="209"/>
      <c r="H16" s="210"/>
      <c r="I16" s="209">
        <f>SUMIF(F51:F58,A16,I51:I58)+SUMIF(F51:F58,"PSU",I51:I58)</f>
        <v>0</v>
      </c>
      <c r="J16" s="224"/>
    </row>
    <row r="17" spans="1:10" ht="23.25" customHeight="1" x14ac:dyDescent="0.2">
      <c r="A17" s="132" t="s">
        <v>24</v>
      </c>
      <c r="B17" s="133" t="s">
        <v>24</v>
      </c>
      <c r="C17" s="47"/>
      <c r="D17" s="48"/>
      <c r="E17" s="209"/>
      <c r="F17" s="210"/>
      <c r="G17" s="209"/>
      <c r="H17" s="210"/>
      <c r="I17" s="209">
        <f>SUMIF(F51:F58,A17,I51:I58)</f>
        <v>0</v>
      </c>
      <c r="J17" s="224"/>
    </row>
    <row r="18" spans="1:10" ht="23.25" customHeight="1" x14ac:dyDescent="0.2">
      <c r="A18" s="132" t="s">
        <v>25</v>
      </c>
      <c r="B18" s="133" t="s">
        <v>25</v>
      </c>
      <c r="C18" s="47"/>
      <c r="D18" s="48"/>
      <c r="E18" s="209"/>
      <c r="F18" s="210"/>
      <c r="G18" s="209"/>
      <c r="H18" s="210"/>
      <c r="I18" s="209">
        <f>SUMIF(F51:F58,A18,I51:I58)</f>
        <v>0</v>
      </c>
      <c r="J18" s="224"/>
    </row>
    <row r="19" spans="1:10" ht="23.25" customHeight="1" x14ac:dyDescent="0.2">
      <c r="A19" s="132" t="s">
        <v>72</v>
      </c>
      <c r="B19" s="133" t="s">
        <v>26</v>
      </c>
      <c r="C19" s="47"/>
      <c r="D19" s="48"/>
      <c r="E19" s="209"/>
      <c r="F19" s="210"/>
      <c r="G19" s="209"/>
      <c r="H19" s="210"/>
      <c r="I19" s="209">
        <f>SUMIF(F51:F58,A19,I51:I58)</f>
        <v>0</v>
      </c>
      <c r="J19" s="224"/>
    </row>
    <row r="20" spans="1:10" ht="23.25" customHeight="1" x14ac:dyDescent="0.2">
      <c r="A20" s="132" t="s">
        <v>73</v>
      </c>
      <c r="B20" s="133" t="s">
        <v>27</v>
      </c>
      <c r="C20" s="47"/>
      <c r="D20" s="48"/>
      <c r="E20" s="209"/>
      <c r="F20" s="210"/>
      <c r="G20" s="209"/>
      <c r="H20" s="210"/>
      <c r="I20" s="209">
        <f>SUMIF(F51:F58,A20,I51:I58)</f>
        <v>0</v>
      </c>
      <c r="J20" s="224"/>
    </row>
    <row r="21" spans="1:10" ht="23.25" customHeight="1" x14ac:dyDescent="0.2">
      <c r="A21" s="3"/>
      <c r="B21" s="63" t="s">
        <v>28</v>
      </c>
      <c r="C21" s="64"/>
      <c r="D21" s="65"/>
      <c r="E21" s="225"/>
      <c r="F21" s="226"/>
      <c r="G21" s="225"/>
      <c r="H21" s="226"/>
      <c r="I21" s="225">
        <f>SUM(I16:J20)</f>
        <v>0</v>
      </c>
      <c r="J21" s="230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15</v>
      </c>
      <c r="F23" s="50" t="s">
        <v>0</v>
      </c>
      <c r="G23" s="222">
        <f>ZakladDPHSniVypocet</f>
        <v>0</v>
      </c>
      <c r="H23" s="223"/>
      <c r="I23" s="223"/>
      <c r="J23" s="51" t="str">
        <f t="shared" ref="J23:J28" si="0">Mena</f>
        <v>CZK</v>
      </c>
    </row>
    <row r="24" spans="1:10" ht="23.25" hidden="1" customHeight="1" x14ac:dyDescent="0.2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28">
        <f>I23*E23/100</f>
        <v>0</v>
      </c>
      <c r="H24" s="229"/>
      <c r="I24" s="229"/>
      <c r="J24" s="51" t="str">
        <f t="shared" si="0"/>
        <v>CZK</v>
      </c>
    </row>
    <row r="25" spans="1:10" ht="23.25" customHeight="1" thickBo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22">
        <f>ZakladDPHZaklVypocet</f>
        <v>0</v>
      </c>
      <c r="H25" s="223"/>
      <c r="I25" s="223"/>
      <c r="J25" s="51" t="str">
        <f t="shared" si="0"/>
        <v>CZK</v>
      </c>
    </row>
    <row r="26" spans="1:10" ht="23.25" hidden="1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8">
        <f>I25*E25/100</f>
        <v>0</v>
      </c>
      <c r="H26" s="219"/>
      <c r="I26" s="219"/>
      <c r="J26" s="45" t="str">
        <f t="shared" si="0"/>
        <v>CZK</v>
      </c>
    </row>
    <row r="27" spans="1:10" ht="23.25" hidden="1" customHeight="1" thickBot="1" x14ac:dyDescent="0.25">
      <c r="A27" s="3"/>
      <c r="B27" s="39" t="s">
        <v>4</v>
      </c>
      <c r="C27" s="17"/>
      <c r="D27" s="20"/>
      <c r="E27" s="17"/>
      <c r="F27" s="18"/>
      <c r="G27" s="220">
        <f>0</f>
        <v>0</v>
      </c>
      <c r="H27" s="220"/>
      <c r="I27" s="220"/>
      <c r="J27" s="52" t="str">
        <f t="shared" si="0"/>
        <v>CZK</v>
      </c>
    </row>
    <row r="28" spans="1:10" ht="27.75" customHeight="1" thickBot="1" x14ac:dyDescent="0.25">
      <c r="A28" s="3"/>
      <c r="B28" s="104" t="s">
        <v>22</v>
      </c>
      <c r="C28" s="105"/>
      <c r="D28" s="105"/>
      <c r="E28" s="106"/>
      <c r="F28" s="107"/>
      <c r="G28" s="206">
        <f>ZakladDPHSniVypocet+ZakladDPHZaklVypocet</f>
        <v>0</v>
      </c>
      <c r="H28" s="206"/>
      <c r="I28" s="206"/>
      <c r="J28" s="108" t="str">
        <f t="shared" si="0"/>
        <v>CZK</v>
      </c>
    </row>
    <row r="29" spans="1:10" ht="27.75" hidden="1" customHeight="1" thickBot="1" x14ac:dyDescent="0.25">
      <c r="A29" s="3"/>
      <c r="B29" s="104" t="s">
        <v>35</v>
      </c>
      <c r="C29" s="109"/>
      <c r="D29" s="109"/>
      <c r="E29" s="109"/>
      <c r="F29" s="109"/>
      <c r="G29" s="221">
        <f>ZakladDPHSni+DPHSni+ZakladDPHZakl+DPHZakl+Zaokrouhleni</f>
        <v>0</v>
      </c>
      <c r="H29" s="221"/>
      <c r="I29" s="221"/>
      <c r="J29" s="110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45610</v>
      </c>
      <c r="I32" s="32"/>
      <c r="J32" s="10"/>
    </row>
    <row r="33" spans="1:52" ht="47.25" customHeight="1" x14ac:dyDescent="0.2">
      <c r="A33" s="3"/>
      <c r="B33" s="3"/>
      <c r="J33" s="10"/>
    </row>
    <row r="34" spans="1:52" s="27" customFormat="1" ht="18.75" customHeight="1" x14ac:dyDescent="0.2">
      <c r="A34" s="26"/>
      <c r="B34" s="26"/>
      <c r="D34" s="213"/>
      <c r="E34" s="213"/>
      <c r="G34" s="213"/>
      <c r="H34" s="213"/>
      <c r="I34" s="213"/>
      <c r="J34" s="31"/>
    </row>
    <row r="35" spans="1:52" ht="12.75" customHeight="1" x14ac:dyDescent="0.2">
      <c r="A35" s="3"/>
      <c r="B35" s="3"/>
      <c r="D35" s="214" t="s">
        <v>2</v>
      </c>
      <c r="E35" s="214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52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6" t="s">
        <v>1</v>
      </c>
      <c r="J38" s="90" t="s">
        <v>0</v>
      </c>
    </row>
    <row r="39" spans="1:52" ht="25.5" hidden="1" customHeight="1" x14ac:dyDescent="0.2">
      <c r="A39" s="85">
        <v>1</v>
      </c>
      <c r="B39" s="91" t="s">
        <v>47</v>
      </c>
      <c r="C39" s="201" t="s">
        <v>46</v>
      </c>
      <c r="D39" s="202"/>
      <c r="E39" s="202"/>
      <c r="F39" s="97">
        <f>'Rozpočet Pol'!AC132</f>
        <v>0</v>
      </c>
      <c r="G39" s="98">
        <f>'Rozpočet Pol'!AD132</f>
        <v>0</v>
      </c>
      <c r="H39" s="99"/>
      <c r="I39" s="100">
        <f>F39+G39+H39</f>
        <v>0</v>
      </c>
      <c r="J39" s="92" t="str">
        <f>IF(CenaCelkemVypocet=0,"",I39/CenaCelkemVypocet*100)</f>
        <v/>
      </c>
    </row>
    <row r="40" spans="1:52" ht="25.5" hidden="1" customHeight="1" x14ac:dyDescent="0.2">
      <c r="A40" s="85"/>
      <c r="B40" s="203" t="s">
        <v>48</v>
      </c>
      <c r="C40" s="204"/>
      <c r="D40" s="204"/>
      <c r="E40" s="204"/>
      <c r="F40" s="101">
        <f>SUMIF(A39:A39,"=1",F39:F39)</f>
        <v>0</v>
      </c>
      <c r="G40" s="102">
        <f>SUMIF(A39:A39,"=1",G39:G39)</f>
        <v>0</v>
      </c>
      <c r="H40" s="102">
        <f>SUMIF(A39:A39,"=1",H39:H39)</f>
        <v>0</v>
      </c>
      <c r="I40" s="103">
        <f>SUMIF(A39:A39,"=1",I39:I39)</f>
        <v>0</v>
      </c>
      <c r="J40" s="86">
        <f>SUMIF(A39:A39,"=1",J39:J39)</f>
        <v>0</v>
      </c>
    </row>
    <row r="42" spans="1:52" x14ac:dyDescent="0.2">
      <c r="B42" t="s">
        <v>50</v>
      </c>
    </row>
    <row r="43" spans="1:52" x14ac:dyDescent="0.2">
      <c r="B43" s="205" t="s">
        <v>51</v>
      </c>
      <c r="C43" s="205"/>
      <c r="D43" s="205"/>
      <c r="E43" s="205"/>
      <c r="F43" s="205"/>
      <c r="G43" s="205"/>
      <c r="H43" s="205"/>
      <c r="I43" s="205"/>
      <c r="J43" s="205"/>
      <c r="AZ43" s="111" t="str">
        <f>B43</f>
        <v>Nové vytápění 1NP</v>
      </c>
    </row>
    <row r="44" spans="1:52" x14ac:dyDescent="0.2">
      <c r="B44" s="205" t="s">
        <v>52</v>
      </c>
      <c r="C44" s="205"/>
      <c r="D44" s="205"/>
      <c r="E44" s="205"/>
      <c r="F44" s="205"/>
      <c r="G44" s="205"/>
      <c r="H44" s="205"/>
      <c r="I44" s="205"/>
      <c r="J44" s="205"/>
      <c r="AZ44" s="111" t="str">
        <f>B44</f>
        <v>Napojení VZT jednotek teplo v 1PP</v>
      </c>
    </row>
    <row r="45" spans="1:52" x14ac:dyDescent="0.2">
      <c r="B45" s="205" t="s">
        <v>53</v>
      </c>
      <c r="C45" s="205"/>
      <c r="D45" s="205"/>
      <c r="E45" s="205"/>
      <c r="F45" s="205"/>
      <c r="G45" s="205"/>
      <c r="H45" s="205"/>
      <c r="I45" s="205"/>
      <c r="J45" s="205"/>
      <c r="AZ45" s="111" t="str">
        <f>B45</f>
        <v>Demontáže stáv. těles 1NP</v>
      </c>
    </row>
    <row r="48" spans="1:52" ht="15.75" x14ac:dyDescent="0.25">
      <c r="B48" s="112" t="s">
        <v>54</v>
      </c>
    </row>
    <row r="50" spans="1:10" ht="25.5" customHeight="1" x14ac:dyDescent="0.2">
      <c r="A50" s="113"/>
      <c r="B50" s="117" t="s">
        <v>16</v>
      </c>
      <c r="C50" s="117" t="s">
        <v>5</v>
      </c>
      <c r="D50" s="118"/>
      <c r="E50" s="118"/>
      <c r="F50" s="121" t="s">
        <v>55</v>
      </c>
      <c r="G50" s="121"/>
      <c r="H50" s="121"/>
      <c r="I50" s="194" t="s">
        <v>28</v>
      </c>
      <c r="J50" s="194"/>
    </row>
    <row r="51" spans="1:10" ht="25.5" customHeight="1" x14ac:dyDescent="0.2">
      <c r="A51" s="114"/>
      <c r="B51" s="122" t="s">
        <v>56</v>
      </c>
      <c r="C51" s="196" t="s">
        <v>57</v>
      </c>
      <c r="D51" s="197"/>
      <c r="E51" s="197"/>
      <c r="F51" s="124" t="s">
        <v>23</v>
      </c>
      <c r="G51" s="125"/>
      <c r="H51" s="125"/>
      <c r="I51" s="195">
        <f>'Rozpočet Pol'!G8</f>
        <v>0</v>
      </c>
      <c r="J51" s="195"/>
    </row>
    <row r="52" spans="1:10" ht="25.5" customHeight="1" x14ac:dyDescent="0.2">
      <c r="A52" s="114"/>
      <c r="B52" s="116" t="s">
        <v>58</v>
      </c>
      <c r="C52" s="188" t="s">
        <v>59</v>
      </c>
      <c r="D52" s="189"/>
      <c r="E52" s="189"/>
      <c r="F52" s="126" t="s">
        <v>24</v>
      </c>
      <c r="G52" s="127"/>
      <c r="H52" s="127"/>
      <c r="I52" s="187">
        <f>'Rozpočet Pol'!G10</f>
        <v>0</v>
      </c>
      <c r="J52" s="187"/>
    </row>
    <row r="53" spans="1:10" ht="25.5" customHeight="1" x14ac:dyDescent="0.2">
      <c r="A53" s="114"/>
      <c r="B53" s="116" t="s">
        <v>60</v>
      </c>
      <c r="C53" s="188" t="s">
        <v>61</v>
      </c>
      <c r="D53" s="189"/>
      <c r="E53" s="189"/>
      <c r="F53" s="126" t="s">
        <v>24</v>
      </c>
      <c r="G53" s="127"/>
      <c r="H53" s="127"/>
      <c r="I53" s="187">
        <f>'Rozpočet Pol'!G19</f>
        <v>0</v>
      </c>
      <c r="J53" s="187"/>
    </row>
    <row r="54" spans="1:10" ht="25.5" customHeight="1" x14ac:dyDescent="0.2">
      <c r="A54" s="114"/>
      <c r="B54" s="116" t="s">
        <v>62</v>
      </c>
      <c r="C54" s="188" t="s">
        <v>63</v>
      </c>
      <c r="D54" s="189"/>
      <c r="E54" s="189"/>
      <c r="F54" s="126" t="s">
        <v>24</v>
      </c>
      <c r="G54" s="127"/>
      <c r="H54" s="127"/>
      <c r="I54" s="187">
        <f>'Rozpočet Pol'!G29</f>
        <v>0</v>
      </c>
      <c r="J54" s="187"/>
    </row>
    <row r="55" spans="1:10" ht="25.5" customHeight="1" x14ac:dyDescent="0.2">
      <c r="A55" s="114"/>
      <c r="B55" s="116" t="s">
        <v>64</v>
      </c>
      <c r="C55" s="188" t="s">
        <v>65</v>
      </c>
      <c r="D55" s="189"/>
      <c r="E55" s="189"/>
      <c r="F55" s="126" t="s">
        <v>24</v>
      </c>
      <c r="G55" s="127"/>
      <c r="H55" s="127"/>
      <c r="I55" s="187">
        <f>'Rozpočet Pol'!G60</f>
        <v>0</v>
      </c>
      <c r="J55" s="187"/>
    </row>
    <row r="56" spans="1:10" ht="25.5" customHeight="1" x14ac:dyDescent="0.2">
      <c r="A56" s="114"/>
      <c r="B56" s="116" t="s">
        <v>66</v>
      </c>
      <c r="C56" s="188" t="s">
        <v>67</v>
      </c>
      <c r="D56" s="189"/>
      <c r="E56" s="189"/>
      <c r="F56" s="126" t="s">
        <v>24</v>
      </c>
      <c r="G56" s="127"/>
      <c r="H56" s="127"/>
      <c r="I56" s="187">
        <f>'Rozpočet Pol'!G100</f>
        <v>0</v>
      </c>
      <c r="J56" s="187"/>
    </row>
    <row r="57" spans="1:10" ht="25.5" customHeight="1" x14ac:dyDescent="0.2">
      <c r="A57" s="114"/>
      <c r="B57" s="116" t="s">
        <v>68</v>
      </c>
      <c r="C57" s="188" t="s">
        <v>69</v>
      </c>
      <c r="D57" s="189"/>
      <c r="E57" s="189"/>
      <c r="F57" s="126" t="s">
        <v>24</v>
      </c>
      <c r="G57" s="127"/>
      <c r="H57" s="127"/>
      <c r="I57" s="187">
        <f>'Rozpočet Pol'!G125</f>
        <v>0</v>
      </c>
      <c r="J57" s="187"/>
    </row>
    <row r="58" spans="1:10" ht="25.5" customHeight="1" x14ac:dyDescent="0.2">
      <c r="A58" s="114"/>
      <c r="B58" s="123" t="s">
        <v>70</v>
      </c>
      <c r="C58" s="191" t="s">
        <v>71</v>
      </c>
      <c r="D58" s="192"/>
      <c r="E58" s="192"/>
      <c r="F58" s="128" t="s">
        <v>24</v>
      </c>
      <c r="G58" s="129"/>
      <c r="H58" s="129"/>
      <c r="I58" s="190">
        <f>'Rozpočet Pol'!G127</f>
        <v>0</v>
      </c>
      <c r="J58" s="190"/>
    </row>
    <row r="59" spans="1:10" ht="25.5" customHeight="1" x14ac:dyDescent="0.2">
      <c r="A59" s="115"/>
      <c r="B59" s="119" t="s">
        <v>1</v>
      </c>
      <c r="C59" s="119"/>
      <c r="D59" s="120"/>
      <c r="E59" s="120"/>
      <c r="F59" s="130"/>
      <c r="G59" s="131"/>
      <c r="H59" s="131"/>
      <c r="I59" s="193">
        <f>SUM(I51:I58)</f>
        <v>0</v>
      </c>
      <c r="J59" s="193"/>
    </row>
    <row r="60" spans="1:10" x14ac:dyDescent="0.2">
      <c r="F60" s="84"/>
      <c r="G60" s="84"/>
      <c r="H60" s="84"/>
      <c r="I60" s="84"/>
      <c r="J60" s="84"/>
    </row>
    <row r="61" spans="1:10" x14ac:dyDescent="0.2">
      <c r="F61" s="84"/>
      <c r="G61" s="84"/>
      <c r="H61" s="84"/>
      <c r="I61" s="84"/>
      <c r="J61" s="84"/>
    </row>
    <row r="62" spans="1:10" x14ac:dyDescent="0.2">
      <c r="F62" s="84"/>
      <c r="G62" s="84"/>
      <c r="H62" s="84"/>
      <c r="I62" s="84"/>
      <c r="J62" s="84"/>
    </row>
  </sheetData>
  <sheetProtection password="DD13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53:J53"/>
    <mergeCell ref="C53:E53"/>
    <mergeCell ref="D3:J3"/>
    <mergeCell ref="C39:E39"/>
    <mergeCell ref="B40:E40"/>
    <mergeCell ref="B43:J43"/>
    <mergeCell ref="B44:J44"/>
    <mergeCell ref="B45:J45"/>
    <mergeCell ref="G28:I28"/>
    <mergeCell ref="G15:H15"/>
    <mergeCell ref="I15:J15"/>
    <mergeCell ref="E16:F16"/>
    <mergeCell ref="D12:G12"/>
    <mergeCell ref="D13:G13"/>
    <mergeCell ref="D34:E34"/>
    <mergeCell ref="D35:E35"/>
    <mergeCell ref="I50:J50"/>
    <mergeCell ref="I51:J51"/>
    <mergeCell ref="C51:E51"/>
    <mergeCell ref="I52:J52"/>
    <mergeCell ref="C52:E52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indowProtection="1"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68" t="s">
        <v>41</v>
      </c>
      <c r="B2" s="67"/>
      <c r="C2" s="237"/>
      <c r="D2" s="237"/>
      <c r="E2" s="237"/>
      <c r="F2" s="237"/>
      <c r="G2" s="238"/>
    </row>
    <row r="3" spans="1:7" ht="24.95" hidden="1" customHeight="1" x14ac:dyDescent="0.2">
      <c r="A3" s="68" t="s">
        <v>7</v>
      </c>
      <c r="B3" s="67"/>
      <c r="C3" s="237"/>
      <c r="D3" s="237"/>
      <c r="E3" s="237"/>
      <c r="F3" s="237"/>
      <c r="G3" s="238"/>
    </row>
    <row r="4" spans="1:7" ht="24.95" hidden="1" customHeight="1" x14ac:dyDescent="0.2">
      <c r="A4" s="68" t="s">
        <v>8</v>
      </c>
      <c r="B4" s="67"/>
      <c r="C4" s="237"/>
      <c r="D4" s="237"/>
      <c r="E4" s="237"/>
      <c r="F4" s="237"/>
      <c r="G4" s="238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42"/>
  <sheetViews>
    <sheetView windowProtection="1" tabSelected="1" topLeftCell="A105" workbookViewId="0">
      <selection activeCell="P14" sqref="P14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75</v>
      </c>
    </row>
    <row r="2" spans="1:60" ht="24.95" customHeight="1" x14ac:dyDescent="0.2">
      <c r="A2" s="136" t="s">
        <v>74</v>
      </c>
      <c r="B2" s="134"/>
      <c r="C2" s="252" t="s">
        <v>46</v>
      </c>
      <c r="D2" s="253"/>
      <c r="E2" s="253"/>
      <c r="F2" s="253"/>
      <c r="G2" s="254"/>
      <c r="AE2" t="s">
        <v>76</v>
      </c>
    </row>
    <row r="3" spans="1:60" ht="24.95" customHeight="1" x14ac:dyDescent="0.2">
      <c r="A3" s="137" t="s">
        <v>7</v>
      </c>
      <c r="B3" s="135"/>
      <c r="C3" s="255" t="s">
        <v>43</v>
      </c>
      <c r="D3" s="256"/>
      <c r="E3" s="256"/>
      <c r="F3" s="256"/>
      <c r="G3" s="257"/>
      <c r="AE3" t="s">
        <v>77</v>
      </c>
    </row>
    <row r="4" spans="1:60" ht="24.95" hidden="1" customHeight="1" x14ac:dyDescent="0.2">
      <c r="A4" s="137" t="s">
        <v>8</v>
      </c>
      <c r="B4" s="135"/>
      <c r="C4" s="255"/>
      <c r="D4" s="256"/>
      <c r="E4" s="256"/>
      <c r="F4" s="256"/>
      <c r="G4" s="257"/>
      <c r="AE4" t="s">
        <v>78</v>
      </c>
    </row>
    <row r="5" spans="1:60" hidden="1" x14ac:dyDescent="0.2">
      <c r="A5" s="138" t="s">
        <v>79</v>
      </c>
      <c r="B5" s="139"/>
      <c r="C5" s="139"/>
      <c r="D5" s="140"/>
      <c r="E5" s="140"/>
      <c r="F5" s="140"/>
      <c r="G5" s="141"/>
      <c r="AE5" t="s">
        <v>80</v>
      </c>
    </row>
    <row r="7" spans="1:60" ht="38.25" x14ac:dyDescent="0.2">
      <c r="A7" s="146" t="s">
        <v>81</v>
      </c>
      <c r="B7" s="147" t="s">
        <v>82</v>
      </c>
      <c r="C7" s="147" t="s">
        <v>83</v>
      </c>
      <c r="D7" s="146" t="s">
        <v>84</v>
      </c>
      <c r="E7" s="146" t="s">
        <v>85</v>
      </c>
      <c r="F7" s="142" t="s">
        <v>86</v>
      </c>
      <c r="G7" s="161" t="s">
        <v>28</v>
      </c>
      <c r="H7" s="162" t="s">
        <v>29</v>
      </c>
      <c r="I7" s="162" t="s">
        <v>87</v>
      </c>
      <c r="J7" s="162" t="s">
        <v>30</v>
      </c>
      <c r="K7" s="162" t="s">
        <v>88</v>
      </c>
      <c r="L7" s="162" t="s">
        <v>89</v>
      </c>
      <c r="M7" s="162" t="s">
        <v>90</v>
      </c>
      <c r="N7" s="162" t="s">
        <v>91</v>
      </c>
      <c r="O7" s="162" t="s">
        <v>92</v>
      </c>
      <c r="P7" s="162" t="s">
        <v>93</v>
      </c>
      <c r="Q7" s="162" t="s">
        <v>94</v>
      </c>
      <c r="R7" s="162" t="s">
        <v>95</v>
      </c>
      <c r="S7" s="162" t="s">
        <v>96</v>
      </c>
      <c r="T7" s="162" t="s">
        <v>97</v>
      </c>
      <c r="U7" s="149" t="s">
        <v>98</v>
      </c>
    </row>
    <row r="8" spans="1:60" x14ac:dyDescent="0.2">
      <c r="A8" s="163" t="s">
        <v>99</v>
      </c>
      <c r="B8" s="164" t="s">
        <v>56</v>
      </c>
      <c r="C8" s="165" t="s">
        <v>57</v>
      </c>
      <c r="D8" s="166"/>
      <c r="E8" s="167"/>
      <c r="F8" s="168"/>
      <c r="G8" s="168">
        <f>SUMIF(AE9:AE9,"&lt;&gt;NOR",G9:G9)</f>
        <v>0</v>
      </c>
      <c r="H8" s="168"/>
      <c r="I8" s="168">
        <f>SUM(I9:I9)</f>
        <v>0</v>
      </c>
      <c r="J8" s="168"/>
      <c r="K8" s="168">
        <f>SUM(K9:K9)</f>
        <v>0</v>
      </c>
      <c r="L8" s="168"/>
      <c r="M8" s="168">
        <f>SUM(M9:M9)</f>
        <v>0</v>
      </c>
      <c r="N8" s="148"/>
      <c r="O8" s="148">
        <f>SUM(O9:O9)</f>
        <v>6.3200000000000006E-2</v>
      </c>
      <c r="P8" s="148"/>
      <c r="Q8" s="148">
        <f>SUM(Q9:Q9)</f>
        <v>0</v>
      </c>
      <c r="R8" s="148"/>
      <c r="S8" s="148"/>
      <c r="T8" s="163"/>
      <c r="U8" s="148">
        <f>SUM(U9:U9)</f>
        <v>8.56</v>
      </c>
      <c r="AE8" t="s">
        <v>100</v>
      </c>
    </row>
    <row r="9" spans="1:60" outlineLevel="1" x14ac:dyDescent="0.2">
      <c r="A9" s="144">
        <v>1</v>
      </c>
      <c r="B9" s="144" t="s">
        <v>101</v>
      </c>
      <c r="C9" s="180" t="s">
        <v>102</v>
      </c>
      <c r="D9" s="150" t="s">
        <v>103</v>
      </c>
      <c r="E9" s="156">
        <v>40</v>
      </c>
      <c r="F9" s="158">
        <f>H9+J9</f>
        <v>0</v>
      </c>
      <c r="G9" s="159">
        <f>ROUND(E9*F9,2)</f>
        <v>0</v>
      </c>
      <c r="H9" s="159"/>
      <c r="I9" s="159">
        <f>ROUND(E9*H9,2)</f>
        <v>0</v>
      </c>
      <c r="J9" s="159"/>
      <c r="K9" s="159">
        <f>ROUND(E9*J9,2)</f>
        <v>0</v>
      </c>
      <c r="L9" s="159">
        <v>0</v>
      </c>
      <c r="M9" s="159">
        <f>G9*(1+L9/100)</f>
        <v>0</v>
      </c>
      <c r="N9" s="151">
        <v>1.58E-3</v>
      </c>
      <c r="O9" s="151">
        <f>ROUND(E9*N9,5)</f>
        <v>6.3200000000000006E-2</v>
      </c>
      <c r="P9" s="151">
        <v>0</v>
      </c>
      <c r="Q9" s="151">
        <f>ROUND(E9*P9,5)</f>
        <v>0</v>
      </c>
      <c r="R9" s="151"/>
      <c r="S9" s="151"/>
      <c r="T9" s="152">
        <v>0.214</v>
      </c>
      <c r="U9" s="151">
        <f>ROUND(E9*T9,2)</f>
        <v>8.56</v>
      </c>
      <c r="V9" s="143"/>
      <c r="W9" s="143"/>
      <c r="X9" s="143"/>
      <c r="Y9" s="143"/>
      <c r="Z9" s="143"/>
      <c r="AA9" s="143"/>
      <c r="AB9" s="143"/>
      <c r="AC9" s="143"/>
      <c r="AD9" s="143"/>
      <c r="AE9" s="143" t="s">
        <v>104</v>
      </c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x14ac:dyDescent="0.2">
      <c r="A10" s="145" t="s">
        <v>99</v>
      </c>
      <c r="B10" s="145" t="s">
        <v>58</v>
      </c>
      <c r="C10" s="181" t="s">
        <v>59</v>
      </c>
      <c r="D10" s="153"/>
      <c r="E10" s="157"/>
      <c r="F10" s="160"/>
      <c r="G10" s="160">
        <f>SUMIF(AE11:AE18,"&lt;&gt;NOR",G11:G18)</f>
        <v>0</v>
      </c>
      <c r="H10" s="160"/>
      <c r="I10" s="160">
        <f>SUM(I11:I18)</f>
        <v>0</v>
      </c>
      <c r="J10" s="160"/>
      <c r="K10" s="160">
        <f>SUM(K11:K18)</f>
        <v>0</v>
      </c>
      <c r="L10" s="160"/>
      <c r="M10" s="160">
        <f>SUM(M11:M18)</f>
        <v>0</v>
      </c>
      <c r="N10" s="154"/>
      <c r="O10" s="154">
        <f>SUM(O11:O18)</f>
        <v>0.2853</v>
      </c>
      <c r="P10" s="154"/>
      <c r="Q10" s="154">
        <f>SUM(Q11:Q18)</f>
        <v>0</v>
      </c>
      <c r="R10" s="154"/>
      <c r="S10" s="154"/>
      <c r="T10" s="155"/>
      <c r="U10" s="154">
        <f>SUM(U11:U18)</f>
        <v>0.5</v>
      </c>
      <c r="AE10" t="s">
        <v>100</v>
      </c>
    </row>
    <row r="11" spans="1:60" ht="22.5" outlineLevel="1" x14ac:dyDescent="0.2">
      <c r="A11" s="144">
        <v>2</v>
      </c>
      <c r="B11" s="144" t="s">
        <v>105</v>
      </c>
      <c r="C11" s="180" t="s">
        <v>106</v>
      </c>
      <c r="D11" s="150" t="s">
        <v>107</v>
      </c>
      <c r="E11" s="156">
        <v>220</v>
      </c>
      <c r="F11" s="158">
        <v>0</v>
      </c>
      <c r="G11" s="159">
        <f t="shared" ref="G11:G18" si="0">ROUND(E11*F11,2)</f>
        <v>0</v>
      </c>
      <c r="H11" s="159"/>
      <c r="I11" s="159">
        <f t="shared" ref="I11:I18" si="1">ROUND(E11*H11,2)</f>
        <v>0</v>
      </c>
      <c r="J11" s="159"/>
      <c r="K11" s="159">
        <f t="shared" ref="K11:K18" si="2">ROUND(E11*J11,2)</f>
        <v>0</v>
      </c>
      <c r="L11" s="159">
        <v>0</v>
      </c>
      <c r="M11" s="159">
        <f t="shared" ref="M11:M18" si="3">G11*(1+L11/100)</f>
        <v>0</v>
      </c>
      <c r="N11" s="151">
        <v>5.9999999999999995E-4</v>
      </c>
      <c r="O11" s="151">
        <f t="shared" ref="O11:O18" si="4">ROUND(E11*N11,5)</f>
        <v>0.13200000000000001</v>
      </c>
      <c r="P11" s="151">
        <v>0</v>
      </c>
      <c r="Q11" s="151">
        <f t="shared" ref="Q11:Q18" si="5">ROUND(E11*P11,5)</f>
        <v>0</v>
      </c>
      <c r="R11" s="151"/>
      <c r="S11" s="151"/>
      <c r="T11" s="152">
        <v>0</v>
      </c>
      <c r="U11" s="151">
        <f t="shared" ref="U11:U18" si="6">ROUND(E11*T11,2)</f>
        <v>0</v>
      </c>
      <c r="V11" s="143"/>
      <c r="W11" s="143"/>
      <c r="X11" s="143"/>
      <c r="Y11" s="143"/>
      <c r="Z11" s="143"/>
      <c r="AA11" s="143"/>
      <c r="AB11" s="143"/>
      <c r="AC11" s="143"/>
      <c r="AD11" s="143"/>
      <c r="AE11" s="143" t="s">
        <v>104</v>
      </c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ht="22.5" outlineLevel="1" x14ac:dyDescent="0.2">
      <c r="A12" s="144">
        <v>3</v>
      </c>
      <c r="B12" s="144" t="s">
        <v>108</v>
      </c>
      <c r="C12" s="180" t="s">
        <v>109</v>
      </c>
      <c r="D12" s="150" t="s">
        <v>107</v>
      </c>
      <c r="E12" s="156">
        <v>150</v>
      </c>
      <c r="F12" s="158">
        <f t="shared" ref="F12:F18" si="7">H12+J12</f>
        <v>0</v>
      </c>
      <c r="G12" s="159">
        <f t="shared" si="0"/>
        <v>0</v>
      </c>
      <c r="H12" s="159"/>
      <c r="I12" s="159">
        <f t="shared" si="1"/>
        <v>0</v>
      </c>
      <c r="J12" s="159"/>
      <c r="K12" s="159">
        <f t="shared" si="2"/>
        <v>0</v>
      </c>
      <c r="L12" s="159">
        <v>0</v>
      </c>
      <c r="M12" s="159">
        <f t="shared" si="3"/>
        <v>0</v>
      </c>
      <c r="N12" s="151">
        <v>2.5000000000000001E-4</v>
      </c>
      <c r="O12" s="151">
        <f t="shared" si="4"/>
        <v>3.7499999999999999E-2</v>
      </c>
      <c r="P12" s="151">
        <v>0</v>
      </c>
      <c r="Q12" s="151">
        <f t="shared" si="5"/>
        <v>0</v>
      </c>
      <c r="R12" s="151"/>
      <c r="S12" s="151"/>
      <c r="T12" s="152">
        <v>0</v>
      </c>
      <c r="U12" s="151">
        <f t="shared" si="6"/>
        <v>0</v>
      </c>
      <c r="V12" s="143"/>
      <c r="W12" s="143"/>
      <c r="X12" s="143"/>
      <c r="Y12" s="143"/>
      <c r="Z12" s="143"/>
      <c r="AA12" s="143"/>
      <c r="AB12" s="143"/>
      <c r="AC12" s="143"/>
      <c r="AD12" s="143"/>
      <c r="AE12" s="143" t="s">
        <v>104</v>
      </c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</row>
    <row r="13" spans="1:60" ht="22.5" outlineLevel="1" x14ac:dyDescent="0.2">
      <c r="A13" s="144">
        <v>4</v>
      </c>
      <c r="B13" s="144" t="s">
        <v>110</v>
      </c>
      <c r="C13" s="180" t="s">
        <v>111</v>
      </c>
      <c r="D13" s="150" t="s">
        <v>107</v>
      </c>
      <c r="E13" s="156">
        <v>80</v>
      </c>
      <c r="F13" s="158">
        <f t="shared" si="7"/>
        <v>0</v>
      </c>
      <c r="G13" s="159">
        <f t="shared" si="0"/>
        <v>0</v>
      </c>
      <c r="H13" s="159"/>
      <c r="I13" s="159">
        <f t="shared" si="1"/>
        <v>0</v>
      </c>
      <c r="J13" s="159"/>
      <c r="K13" s="159">
        <f t="shared" si="2"/>
        <v>0</v>
      </c>
      <c r="L13" s="159">
        <v>0</v>
      </c>
      <c r="M13" s="159">
        <f t="shared" si="3"/>
        <v>0</v>
      </c>
      <c r="N13" s="151">
        <v>2.0000000000000001E-4</v>
      </c>
      <c r="O13" s="151">
        <f t="shared" si="4"/>
        <v>1.6E-2</v>
      </c>
      <c r="P13" s="151">
        <v>0</v>
      </c>
      <c r="Q13" s="151">
        <f t="shared" si="5"/>
        <v>0</v>
      </c>
      <c r="R13" s="151"/>
      <c r="S13" s="151"/>
      <c r="T13" s="152">
        <v>0</v>
      </c>
      <c r="U13" s="151">
        <f t="shared" si="6"/>
        <v>0</v>
      </c>
      <c r="V13" s="143"/>
      <c r="W13" s="143"/>
      <c r="X13" s="143"/>
      <c r="Y13" s="143"/>
      <c r="Z13" s="143"/>
      <c r="AA13" s="143"/>
      <c r="AB13" s="143"/>
      <c r="AC13" s="143"/>
      <c r="AD13" s="143"/>
      <c r="AE13" s="143" t="s">
        <v>104</v>
      </c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ht="22.5" outlineLevel="1" x14ac:dyDescent="0.2">
      <c r="A14" s="144">
        <v>5</v>
      </c>
      <c r="B14" s="144" t="s">
        <v>108</v>
      </c>
      <c r="C14" s="180" t="s">
        <v>112</v>
      </c>
      <c r="D14" s="150" t="s">
        <v>107</v>
      </c>
      <c r="E14" s="156">
        <v>124</v>
      </c>
      <c r="F14" s="158">
        <f t="shared" si="7"/>
        <v>0</v>
      </c>
      <c r="G14" s="159">
        <f t="shared" si="0"/>
        <v>0</v>
      </c>
      <c r="H14" s="159"/>
      <c r="I14" s="159">
        <f t="shared" si="1"/>
        <v>0</v>
      </c>
      <c r="J14" s="159"/>
      <c r="K14" s="159">
        <f t="shared" si="2"/>
        <v>0</v>
      </c>
      <c r="L14" s="159">
        <v>0</v>
      </c>
      <c r="M14" s="159">
        <f t="shared" si="3"/>
        <v>0</v>
      </c>
      <c r="N14" s="151">
        <v>2.0000000000000001E-4</v>
      </c>
      <c r="O14" s="151">
        <f t="shared" si="4"/>
        <v>2.4799999999999999E-2</v>
      </c>
      <c r="P14" s="151">
        <v>0</v>
      </c>
      <c r="Q14" s="151">
        <f t="shared" si="5"/>
        <v>0</v>
      </c>
      <c r="R14" s="151"/>
      <c r="S14" s="151"/>
      <c r="T14" s="152">
        <v>0</v>
      </c>
      <c r="U14" s="151">
        <f t="shared" si="6"/>
        <v>0</v>
      </c>
      <c r="V14" s="143"/>
      <c r="W14" s="143"/>
      <c r="X14" s="143"/>
      <c r="Y14" s="143"/>
      <c r="Z14" s="143"/>
      <c r="AA14" s="143"/>
      <c r="AB14" s="143"/>
      <c r="AC14" s="143"/>
      <c r="AD14" s="143"/>
      <c r="AE14" s="143" t="s">
        <v>104</v>
      </c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ht="22.5" outlineLevel="1" x14ac:dyDescent="0.2">
      <c r="A15" s="144">
        <v>6</v>
      </c>
      <c r="B15" s="144" t="s">
        <v>113</v>
      </c>
      <c r="C15" s="180" t="s">
        <v>114</v>
      </c>
      <c r="D15" s="150" t="s">
        <v>107</v>
      </c>
      <c r="E15" s="156">
        <v>150</v>
      </c>
      <c r="F15" s="158">
        <f t="shared" si="7"/>
        <v>0</v>
      </c>
      <c r="G15" s="159">
        <f t="shared" si="0"/>
        <v>0</v>
      </c>
      <c r="H15" s="159"/>
      <c r="I15" s="159">
        <f t="shared" si="1"/>
        <v>0</v>
      </c>
      <c r="J15" s="159"/>
      <c r="K15" s="159">
        <f t="shared" si="2"/>
        <v>0</v>
      </c>
      <c r="L15" s="159">
        <v>0</v>
      </c>
      <c r="M15" s="159">
        <f t="shared" si="3"/>
        <v>0</v>
      </c>
      <c r="N15" s="151">
        <v>2.0000000000000001E-4</v>
      </c>
      <c r="O15" s="151">
        <f t="shared" si="4"/>
        <v>0.03</v>
      </c>
      <c r="P15" s="151">
        <v>0</v>
      </c>
      <c r="Q15" s="151">
        <f t="shared" si="5"/>
        <v>0</v>
      </c>
      <c r="R15" s="151"/>
      <c r="S15" s="151"/>
      <c r="T15" s="152">
        <v>0</v>
      </c>
      <c r="U15" s="151">
        <f t="shared" si="6"/>
        <v>0</v>
      </c>
      <c r="V15" s="143"/>
      <c r="W15" s="143"/>
      <c r="X15" s="143"/>
      <c r="Y15" s="143"/>
      <c r="Z15" s="143"/>
      <c r="AA15" s="143"/>
      <c r="AB15" s="143"/>
      <c r="AC15" s="143"/>
      <c r="AD15" s="143"/>
      <c r="AE15" s="143" t="s">
        <v>104</v>
      </c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ht="22.5" outlineLevel="1" x14ac:dyDescent="0.2">
      <c r="A16" s="144">
        <v>7</v>
      </c>
      <c r="B16" s="144" t="s">
        <v>115</v>
      </c>
      <c r="C16" s="180" t="s">
        <v>116</v>
      </c>
      <c r="D16" s="150" t="s">
        <v>107</v>
      </c>
      <c r="E16" s="156">
        <v>80</v>
      </c>
      <c r="F16" s="158">
        <f t="shared" si="7"/>
        <v>0</v>
      </c>
      <c r="G16" s="159">
        <f t="shared" si="0"/>
        <v>0</v>
      </c>
      <c r="H16" s="159"/>
      <c r="I16" s="159">
        <f t="shared" si="1"/>
        <v>0</v>
      </c>
      <c r="J16" s="159"/>
      <c r="K16" s="159">
        <f t="shared" si="2"/>
        <v>0</v>
      </c>
      <c r="L16" s="159">
        <v>0</v>
      </c>
      <c r="M16" s="159">
        <f t="shared" si="3"/>
        <v>0</v>
      </c>
      <c r="N16" s="151">
        <v>5.0000000000000001E-4</v>
      </c>
      <c r="O16" s="151">
        <f t="shared" si="4"/>
        <v>0.04</v>
      </c>
      <c r="P16" s="151">
        <v>0</v>
      </c>
      <c r="Q16" s="151">
        <f t="shared" si="5"/>
        <v>0</v>
      </c>
      <c r="R16" s="151"/>
      <c r="S16" s="151"/>
      <c r="T16" s="152">
        <v>0</v>
      </c>
      <c r="U16" s="151">
        <f t="shared" si="6"/>
        <v>0</v>
      </c>
      <c r="V16" s="143"/>
      <c r="W16" s="143"/>
      <c r="X16" s="143"/>
      <c r="Y16" s="143"/>
      <c r="Z16" s="143"/>
      <c r="AA16" s="143"/>
      <c r="AB16" s="143"/>
      <c r="AC16" s="143"/>
      <c r="AD16" s="143"/>
      <c r="AE16" s="143" t="s">
        <v>104</v>
      </c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outlineLevel="1" x14ac:dyDescent="0.2">
      <c r="A17" s="144">
        <v>8</v>
      </c>
      <c r="B17" s="144" t="s">
        <v>117</v>
      </c>
      <c r="C17" s="180" t="s">
        <v>118</v>
      </c>
      <c r="D17" s="150" t="s">
        <v>119</v>
      </c>
      <c r="E17" s="156">
        <v>10</v>
      </c>
      <c r="F17" s="158">
        <f t="shared" si="7"/>
        <v>0</v>
      </c>
      <c r="G17" s="159">
        <f t="shared" si="0"/>
        <v>0</v>
      </c>
      <c r="H17" s="159"/>
      <c r="I17" s="159">
        <f t="shared" si="1"/>
        <v>0</v>
      </c>
      <c r="J17" s="159"/>
      <c r="K17" s="159">
        <f t="shared" si="2"/>
        <v>0</v>
      </c>
      <c r="L17" s="159">
        <v>0</v>
      </c>
      <c r="M17" s="159">
        <f t="shared" si="3"/>
        <v>0</v>
      </c>
      <c r="N17" s="151">
        <v>5.0000000000000001E-4</v>
      </c>
      <c r="O17" s="151">
        <f t="shared" si="4"/>
        <v>5.0000000000000001E-3</v>
      </c>
      <c r="P17" s="151">
        <v>0</v>
      </c>
      <c r="Q17" s="151">
        <f t="shared" si="5"/>
        <v>0</v>
      </c>
      <c r="R17" s="151"/>
      <c r="S17" s="151"/>
      <c r="T17" s="152">
        <v>0</v>
      </c>
      <c r="U17" s="151">
        <f t="shared" si="6"/>
        <v>0</v>
      </c>
      <c r="V17" s="143"/>
      <c r="W17" s="143"/>
      <c r="X17" s="143"/>
      <c r="Y17" s="143"/>
      <c r="Z17" s="143"/>
      <c r="AA17" s="143"/>
      <c r="AB17" s="143"/>
      <c r="AC17" s="143"/>
      <c r="AD17" s="143"/>
      <c r="AE17" s="143" t="s">
        <v>104</v>
      </c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outlineLevel="1" x14ac:dyDescent="0.2">
      <c r="A18" s="144">
        <v>9</v>
      </c>
      <c r="B18" s="144" t="s">
        <v>120</v>
      </c>
      <c r="C18" s="180" t="s">
        <v>121</v>
      </c>
      <c r="D18" s="150" t="s">
        <v>122</v>
      </c>
      <c r="E18" s="156">
        <v>0.2853</v>
      </c>
      <c r="F18" s="158">
        <f t="shared" si="7"/>
        <v>0</v>
      </c>
      <c r="G18" s="159">
        <f t="shared" si="0"/>
        <v>0</v>
      </c>
      <c r="H18" s="159"/>
      <c r="I18" s="159">
        <f t="shared" si="1"/>
        <v>0</v>
      </c>
      <c r="J18" s="159"/>
      <c r="K18" s="159">
        <f t="shared" si="2"/>
        <v>0</v>
      </c>
      <c r="L18" s="159">
        <v>0</v>
      </c>
      <c r="M18" s="159">
        <f t="shared" si="3"/>
        <v>0</v>
      </c>
      <c r="N18" s="151">
        <v>0</v>
      </c>
      <c r="O18" s="151">
        <f t="shared" si="4"/>
        <v>0</v>
      </c>
      <c r="P18" s="151">
        <v>0</v>
      </c>
      <c r="Q18" s="151">
        <f t="shared" si="5"/>
        <v>0</v>
      </c>
      <c r="R18" s="151"/>
      <c r="S18" s="151"/>
      <c r="T18" s="152">
        <v>1.74</v>
      </c>
      <c r="U18" s="151">
        <f t="shared" si="6"/>
        <v>0.5</v>
      </c>
      <c r="V18" s="143"/>
      <c r="W18" s="143"/>
      <c r="X18" s="143"/>
      <c r="Y18" s="143"/>
      <c r="Z18" s="143"/>
      <c r="AA18" s="143"/>
      <c r="AB18" s="143"/>
      <c r="AC18" s="143"/>
      <c r="AD18" s="143"/>
      <c r="AE18" s="143" t="s">
        <v>104</v>
      </c>
      <c r="AF18" s="143"/>
      <c r="AG18" s="143"/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x14ac:dyDescent="0.2">
      <c r="A19" s="145" t="s">
        <v>99</v>
      </c>
      <c r="B19" s="145" t="s">
        <v>60</v>
      </c>
      <c r="C19" s="181" t="s">
        <v>61</v>
      </c>
      <c r="D19" s="153"/>
      <c r="E19" s="157"/>
      <c r="F19" s="160"/>
      <c r="G19" s="160">
        <f>SUMIF(AE20:AE28,"&lt;&gt;NOR",G20:G28)</f>
        <v>0</v>
      </c>
      <c r="H19" s="160"/>
      <c r="I19" s="160">
        <f>SUM(I20:I28)</f>
        <v>0</v>
      </c>
      <c r="J19" s="160"/>
      <c r="K19" s="160">
        <f>SUM(K20:K28)</f>
        <v>0</v>
      </c>
      <c r="L19" s="160"/>
      <c r="M19" s="160">
        <f>SUM(M20:M28)</f>
        <v>0</v>
      </c>
      <c r="N19" s="154"/>
      <c r="O19" s="154">
        <f>SUM(O20:O28)</f>
        <v>0.13041</v>
      </c>
      <c r="P19" s="154"/>
      <c r="Q19" s="154">
        <f>SUM(Q20:Q28)</f>
        <v>0</v>
      </c>
      <c r="R19" s="154"/>
      <c r="S19" s="154"/>
      <c r="T19" s="155"/>
      <c r="U19" s="154">
        <f>SUM(U20:U28)</f>
        <v>3.7800000000000002</v>
      </c>
      <c r="AE19" t="s">
        <v>100</v>
      </c>
    </row>
    <row r="20" spans="1:60" outlineLevel="1" x14ac:dyDescent="0.2">
      <c r="A20" s="144">
        <v>10</v>
      </c>
      <c r="B20" s="144" t="s">
        <v>123</v>
      </c>
      <c r="C20" s="180" t="s">
        <v>124</v>
      </c>
      <c r="D20" s="150" t="s">
        <v>125</v>
      </c>
      <c r="E20" s="156">
        <v>14</v>
      </c>
      <c r="F20" s="158">
        <f t="shared" ref="F20:F28" si="8">H20+J20</f>
        <v>0</v>
      </c>
      <c r="G20" s="159">
        <f t="shared" ref="G20:G28" si="9">ROUND(E20*F20,2)</f>
        <v>0</v>
      </c>
      <c r="H20" s="159"/>
      <c r="I20" s="159">
        <f t="shared" ref="I20:I28" si="10">ROUND(E20*H20,2)</f>
        <v>0</v>
      </c>
      <c r="J20" s="159"/>
      <c r="K20" s="159">
        <f t="shared" ref="K20:K28" si="11">ROUND(E20*J20,2)</f>
        <v>0</v>
      </c>
      <c r="L20" s="159">
        <v>0</v>
      </c>
      <c r="M20" s="159">
        <f t="shared" ref="M20:M28" si="12">G20*(1+L20/100)</f>
        <v>0</v>
      </c>
      <c r="N20" s="151">
        <v>1.1299999999999999E-3</v>
      </c>
      <c r="O20" s="151">
        <f t="shared" ref="O20:O28" si="13">ROUND(E20*N20,5)</f>
        <v>1.5820000000000001E-2</v>
      </c>
      <c r="P20" s="151">
        <v>0</v>
      </c>
      <c r="Q20" s="151">
        <f t="shared" ref="Q20:Q28" si="14">ROUND(E20*P20,5)</f>
        <v>0</v>
      </c>
      <c r="R20" s="151"/>
      <c r="S20" s="151"/>
      <c r="T20" s="152">
        <v>0.114</v>
      </c>
      <c r="U20" s="151">
        <f t="shared" ref="U20:U28" si="15">ROUND(E20*T20,2)</f>
        <v>1.6</v>
      </c>
      <c r="V20" s="143"/>
      <c r="W20" s="143"/>
      <c r="X20" s="143"/>
      <c r="Y20" s="143"/>
      <c r="Z20" s="143"/>
      <c r="AA20" s="143"/>
      <c r="AB20" s="143"/>
      <c r="AC20" s="143"/>
      <c r="AD20" s="143"/>
      <c r="AE20" s="143" t="s">
        <v>104</v>
      </c>
      <c r="AF20" s="143"/>
      <c r="AG20" s="143"/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outlineLevel="1" x14ac:dyDescent="0.2">
      <c r="A21" s="144">
        <v>11</v>
      </c>
      <c r="B21" s="144" t="s">
        <v>126</v>
      </c>
      <c r="C21" s="180" t="s">
        <v>127</v>
      </c>
      <c r="D21" s="150" t="s">
        <v>125</v>
      </c>
      <c r="E21" s="156">
        <v>4</v>
      </c>
      <c r="F21" s="158">
        <f t="shared" si="8"/>
        <v>0</v>
      </c>
      <c r="G21" s="159">
        <f t="shared" si="9"/>
        <v>0</v>
      </c>
      <c r="H21" s="159"/>
      <c r="I21" s="159">
        <f t="shared" si="10"/>
        <v>0</v>
      </c>
      <c r="J21" s="159"/>
      <c r="K21" s="159">
        <f t="shared" si="11"/>
        <v>0</v>
      </c>
      <c r="L21" s="159">
        <v>0</v>
      </c>
      <c r="M21" s="159">
        <f t="shared" si="12"/>
        <v>0</v>
      </c>
      <c r="N21" s="151">
        <v>0</v>
      </c>
      <c r="O21" s="151">
        <f t="shared" si="13"/>
        <v>0</v>
      </c>
      <c r="P21" s="151">
        <v>0</v>
      </c>
      <c r="Q21" s="151">
        <f t="shared" si="14"/>
        <v>0</v>
      </c>
      <c r="R21" s="151"/>
      <c r="S21" s="151"/>
      <c r="T21" s="152">
        <v>0.28100000000000003</v>
      </c>
      <c r="U21" s="151">
        <f t="shared" si="15"/>
        <v>1.1200000000000001</v>
      </c>
      <c r="V21" s="143"/>
      <c r="W21" s="143"/>
      <c r="X21" s="143"/>
      <c r="Y21" s="143"/>
      <c r="Z21" s="143"/>
      <c r="AA21" s="143"/>
      <c r="AB21" s="143"/>
      <c r="AC21" s="143"/>
      <c r="AD21" s="143"/>
      <c r="AE21" s="143" t="s">
        <v>104</v>
      </c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outlineLevel="1" x14ac:dyDescent="0.2">
      <c r="A22" s="144">
        <v>12</v>
      </c>
      <c r="B22" s="144" t="s">
        <v>128</v>
      </c>
      <c r="C22" s="180" t="s">
        <v>129</v>
      </c>
      <c r="D22" s="150" t="s">
        <v>125</v>
      </c>
      <c r="E22" s="156">
        <v>1</v>
      </c>
      <c r="F22" s="158">
        <f t="shared" si="8"/>
        <v>0</v>
      </c>
      <c r="G22" s="159">
        <f t="shared" si="9"/>
        <v>0</v>
      </c>
      <c r="H22" s="159"/>
      <c r="I22" s="159">
        <f t="shared" si="10"/>
        <v>0</v>
      </c>
      <c r="J22" s="159"/>
      <c r="K22" s="159">
        <f t="shared" si="11"/>
        <v>0</v>
      </c>
      <c r="L22" s="159">
        <v>0</v>
      </c>
      <c r="M22" s="159">
        <f t="shared" si="12"/>
        <v>0</v>
      </c>
      <c r="N22" s="151">
        <v>5.9000000000000003E-4</v>
      </c>
      <c r="O22" s="151">
        <f t="shared" si="13"/>
        <v>5.9000000000000003E-4</v>
      </c>
      <c r="P22" s="151">
        <v>0</v>
      </c>
      <c r="Q22" s="151">
        <f t="shared" si="14"/>
        <v>0</v>
      </c>
      <c r="R22" s="151"/>
      <c r="S22" s="151"/>
      <c r="T22" s="152">
        <v>0.53</v>
      </c>
      <c r="U22" s="151">
        <f t="shared" si="15"/>
        <v>0.53</v>
      </c>
      <c r="V22" s="143"/>
      <c r="W22" s="143"/>
      <c r="X22" s="143"/>
      <c r="Y22" s="143"/>
      <c r="Z22" s="143"/>
      <c r="AA22" s="143"/>
      <c r="AB22" s="143"/>
      <c r="AC22" s="143"/>
      <c r="AD22" s="143"/>
      <c r="AE22" s="143" t="s">
        <v>104</v>
      </c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outlineLevel="1" x14ac:dyDescent="0.2">
      <c r="A23" s="144">
        <v>13</v>
      </c>
      <c r="B23" s="144" t="s">
        <v>130</v>
      </c>
      <c r="C23" s="180" t="s">
        <v>131</v>
      </c>
      <c r="D23" s="150" t="s">
        <v>132</v>
      </c>
      <c r="E23" s="156">
        <v>1</v>
      </c>
      <c r="F23" s="158">
        <f t="shared" si="8"/>
        <v>0</v>
      </c>
      <c r="G23" s="159">
        <f t="shared" si="9"/>
        <v>0</v>
      </c>
      <c r="H23" s="159"/>
      <c r="I23" s="159">
        <f t="shared" si="10"/>
        <v>0</v>
      </c>
      <c r="J23" s="159"/>
      <c r="K23" s="159">
        <f t="shared" si="11"/>
        <v>0</v>
      </c>
      <c r="L23" s="159">
        <v>0</v>
      </c>
      <c r="M23" s="159">
        <f t="shared" si="12"/>
        <v>0</v>
      </c>
      <c r="N23" s="151">
        <v>8.0000000000000002E-3</v>
      </c>
      <c r="O23" s="151">
        <f t="shared" si="13"/>
        <v>8.0000000000000002E-3</v>
      </c>
      <c r="P23" s="151">
        <v>0</v>
      </c>
      <c r="Q23" s="151">
        <f t="shared" si="14"/>
        <v>0</v>
      </c>
      <c r="R23" s="151"/>
      <c r="S23" s="151"/>
      <c r="T23" s="152">
        <v>0</v>
      </c>
      <c r="U23" s="151">
        <f t="shared" si="15"/>
        <v>0</v>
      </c>
      <c r="V23" s="143"/>
      <c r="W23" s="143"/>
      <c r="X23" s="143"/>
      <c r="Y23" s="143"/>
      <c r="Z23" s="143"/>
      <c r="AA23" s="143"/>
      <c r="AB23" s="143"/>
      <c r="AC23" s="143"/>
      <c r="AD23" s="143"/>
      <c r="AE23" s="143" t="s">
        <v>104</v>
      </c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outlineLevel="1" x14ac:dyDescent="0.2">
      <c r="A24" s="144">
        <v>14</v>
      </c>
      <c r="B24" s="144" t="s">
        <v>133</v>
      </c>
      <c r="C24" s="180" t="s">
        <v>134</v>
      </c>
      <c r="D24" s="150" t="s">
        <v>132</v>
      </c>
      <c r="E24" s="156">
        <v>1</v>
      </c>
      <c r="F24" s="158">
        <f t="shared" si="8"/>
        <v>0</v>
      </c>
      <c r="G24" s="159">
        <f t="shared" si="9"/>
        <v>0</v>
      </c>
      <c r="H24" s="159"/>
      <c r="I24" s="159">
        <f t="shared" si="10"/>
        <v>0</v>
      </c>
      <c r="J24" s="159"/>
      <c r="K24" s="159">
        <f t="shared" si="11"/>
        <v>0</v>
      </c>
      <c r="L24" s="159">
        <v>0</v>
      </c>
      <c r="M24" s="159">
        <f t="shared" si="12"/>
        <v>0</v>
      </c>
      <c r="N24" s="151">
        <v>5.0000000000000001E-3</v>
      </c>
      <c r="O24" s="151">
        <f t="shared" si="13"/>
        <v>5.0000000000000001E-3</v>
      </c>
      <c r="P24" s="151">
        <v>0</v>
      </c>
      <c r="Q24" s="151">
        <f t="shared" si="14"/>
        <v>0</v>
      </c>
      <c r="R24" s="151"/>
      <c r="S24" s="151"/>
      <c r="T24" s="152">
        <v>0</v>
      </c>
      <c r="U24" s="151">
        <f t="shared" si="15"/>
        <v>0</v>
      </c>
      <c r="V24" s="143"/>
      <c r="W24" s="143"/>
      <c r="X24" s="143"/>
      <c r="Y24" s="143"/>
      <c r="Z24" s="143"/>
      <c r="AA24" s="143"/>
      <c r="AB24" s="143"/>
      <c r="AC24" s="143"/>
      <c r="AD24" s="143"/>
      <c r="AE24" s="143" t="s">
        <v>104</v>
      </c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outlineLevel="1" x14ac:dyDescent="0.2">
      <c r="A25" s="144">
        <v>15</v>
      </c>
      <c r="B25" s="144" t="s">
        <v>135</v>
      </c>
      <c r="C25" s="180" t="s">
        <v>136</v>
      </c>
      <c r="D25" s="150" t="s">
        <v>132</v>
      </c>
      <c r="E25" s="156">
        <v>2</v>
      </c>
      <c r="F25" s="158">
        <f t="shared" si="8"/>
        <v>0</v>
      </c>
      <c r="G25" s="159">
        <f t="shared" si="9"/>
        <v>0</v>
      </c>
      <c r="H25" s="159"/>
      <c r="I25" s="159">
        <f t="shared" si="10"/>
        <v>0</v>
      </c>
      <c r="J25" s="159"/>
      <c r="K25" s="159">
        <f t="shared" si="11"/>
        <v>0</v>
      </c>
      <c r="L25" s="159">
        <v>0</v>
      </c>
      <c r="M25" s="159">
        <f t="shared" si="12"/>
        <v>0</v>
      </c>
      <c r="N25" s="151">
        <v>7.0000000000000001E-3</v>
      </c>
      <c r="O25" s="151">
        <f t="shared" si="13"/>
        <v>1.4E-2</v>
      </c>
      <c r="P25" s="151">
        <v>0</v>
      </c>
      <c r="Q25" s="151">
        <f t="shared" si="14"/>
        <v>0</v>
      </c>
      <c r="R25" s="151"/>
      <c r="S25" s="151"/>
      <c r="T25" s="152">
        <v>0</v>
      </c>
      <c r="U25" s="151">
        <f t="shared" si="15"/>
        <v>0</v>
      </c>
      <c r="V25" s="143"/>
      <c r="W25" s="143"/>
      <c r="X25" s="143"/>
      <c r="Y25" s="143"/>
      <c r="Z25" s="143"/>
      <c r="AA25" s="143"/>
      <c r="AB25" s="143"/>
      <c r="AC25" s="143"/>
      <c r="AD25" s="143"/>
      <c r="AE25" s="143" t="s">
        <v>104</v>
      </c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outlineLevel="1" x14ac:dyDescent="0.2">
      <c r="A26" s="144">
        <v>16</v>
      </c>
      <c r="B26" s="144" t="s">
        <v>130</v>
      </c>
      <c r="C26" s="180" t="s">
        <v>137</v>
      </c>
      <c r="D26" s="150" t="s">
        <v>132</v>
      </c>
      <c r="E26" s="156">
        <v>1</v>
      </c>
      <c r="F26" s="158">
        <f t="shared" si="8"/>
        <v>0</v>
      </c>
      <c r="G26" s="159">
        <f t="shared" si="9"/>
        <v>0</v>
      </c>
      <c r="H26" s="159"/>
      <c r="I26" s="159">
        <f t="shared" si="10"/>
        <v>0</v>
      </c>
      <c r="J26" s="159"/>
      <c r="K26" s="159">
        <f t="shared" si="11"/>
        <v>0</v>
      </c>
      <c r="L26" s="159">
        <v>0</v>
      </c>
      <c r="M26" s="159">
        <f t="shared" si="12"/>
        <v>0</v>
      </c>
      <c r="N26" s="151">
        <v>7.0000000000000001E-3</v>
      </c>
      <c r="O26" s="151">
        <f t="shared" si="13"/>
        <v>7.0000000000000001E-3</v>
      </c>
      <c r="P26" s="151">
        <v>0</v>
      </c>
      <c r="Q26" s="151">
        <f t="shared" si="14"/>
        <v>0</v>
      </c>
      <c r="R26" s="151"/>
      <c r="S26" s="151"/>
      <c r="T26" s="152">
        <v>0</v>
      </c>
      <c r="U26" s="151">
        <f t="shared" si="15"/>
        <v>0</v>
      </c>
      <c r="V26" s="143"/>
      <c r="W26" s="143"/>
      <c r="X26" s="143"/>
      <c r="Y26" s="143"/>
      <c r="Z26" s="143"/>
      <c r="AA26" s="143"/>
      <c r="AB26" s="143"/>
      <c r="AC26" s="143"/>
      <c r="AD26" s="143"/>
      <c r="AE26" s="143" t="s">
        <v>104</v>
      </c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ht="22.5" outlineLevel="1" x14ac:dyDescent="0.2">
      <c r="A27" s="144">
        <v>17</v>
      </c>
      <c r="B27" s="144" t="s">
        <v>138</v>
      </c>
      <c r="C27" s="180" t="s">
        <v>139</v>
      </c>
      <c r="D27" s="150" t="s">
        <v>140</v>
      </c>
      <c r="E27" s="156">
        <v>1</v>
      </c>
      <c r="F27" s="158">
        <f t="shared" si="8"/>
        <v>0</v>
      </c>
      <c r="G27" s="159">
        <f t="shared" si="9"/>
        <v>0</v>
      </c>
      <c r="H27" s="159"/>
      <c r="I27" s="159">
        <f t="shared" si="10"/>
        <v>0</v>
      </c>
      <c r="J27" s="159"/>
      <c r="K27" s="159">
        <f t="shared" si="11"/>
        <v>0</v>
      </c>
      <c r="L27" s="159">
        <v>0</v>
      </c>
      <c r="M27" s="159">
        <f t="shared" si="12"/>
        <v>0</v>
      </c>
      <c r="N27" s="151">
        <v>0.08</v>
      </c>
      <c r="O27" s="151">
        <f t="shared" si="13"/>
        <v>0.08</v>
      </c>
      <c r="P27" s="151">
        <v>0</v>
      </c>
      <c r="Q27" s="151">
        <f t="shared" si="14"/>
        <v>0</v>
      </c>
      <c r="R27" s="151"/>
      <c r="S27" s="151"/>
      <c r="T27" s="152">
        <v>0</v>
      </c>
      <c r="U27" s="151">
        <f t="shared" si="15"/>
        <v>0</v>
      </c>
      <c r="V27" s="143"/>
      <c r="W27" s="143"/>
      <c r="X27" s="143"/>
      <c r="Y27" s="143"/>
      <c r="Z27" s="143"/>
      <c r="AA27" s="143"/>
      <c r="AB27" s="143"/>
      <c r="AC27" s="143"/>
      <c r="AD27" s="143"/>
      <c r="AE27" s="143" t="s">
        <v>104</v>
      </c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outlineLevel="1" x14ac:dyDescent="0.2">
      <c r="A28" s="144">
        <v>18</v>
      </c>
      <c r="B28" s="144" t="s">
        <v>141</v>
      </c>
      <c r="C28" s="180" t="s">
        <v>142</v>
      </c>
      <c r="D28" s="150" t="s">
        <v>122</v>
      </c>
      <c r="E28" s="156">
        <v>0.13041</v>
      </c>
      <c r="F28" s="158">
        <f t="shared" si="8"/>
        <v>0</v>
      </c>
      <c r="G28" s="159">
        <f t="shared" si="9"/>
        <v>0</v>
      </c>
      <c r="H28" s="159"/>
      <c r="I28" s="159">
        <f t="shared" si="10"/>
        <v>0</v>
      </c>
      <c r="J28" s="159"/>
      <c r="K28" s="159">
        <f t="shared" si="11"/>
        <v>0</v>
      </c>
      <c r="L28" s="159">
        <v>0</v>
      </c>
      <c r="M28" s="159">
        <f t="shared" si="12"/>
        <v>0</v>
      </c>
      <c r="N28" s="151">
        <v>0</v>
      </c>
      <c r="O28" s="151">
        <f t="shared" si="13"/>
        <v>0</v>
      </c>
      <c r="P28" s="151">
        <v>0</v>
      </c>
      <c r="Q28" s="151">
        <f t="shared" si="14"/>
        <v>0</v>
      </c>
      <c r="R28" s="151"/>
      <c r="S28" s="151"/>
      <c r="T28" s="152">
        <v>4.0430000000000001</v>
      </c>
      <c r="U28" s="151">
        <f t="shared" si="15"/>
        <v>0.53</v>
      </c>
      <c r="V28" s="143"/>
      <c r="W28" s="143"/>
      <c r="X28" s="143"/>
      <c r="Y28" s="143"/>
      <c r="Z28" s="143"/>
      <c r="AA28" s="143"/>
      <c r="AB28" s="143"/>
      <c r="AC28" s="143"/>
      <c r="AD28" s="143"/>
      <c r="AE28" s="143" t="s">
        <v>104</v>
      </c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x14ac:dyDescent="0.2">
      <c r="A29" s="145" t="s">
        <v>99</v>
      </c>
      <c r="B29" s="145" t="s">
        <v>62</v>
      </c>
      <c r="C29" s="181" t="s">
        <v>63</v>
      </c>
      <c r="D29" s="153"/>
      <c r="E29" s="157"/>
      <c r="F29" s="160"/>
      <c r="G29" s="160">
        <f>SUMIF(AE30:AE59,"&lt;&gt;NOR",G30:G59)</f>
        <v>0</v>
      </c>
      <c r="H29" s="160"/>
      <c r="I29" s="160">
        <f>SUM(I30:I59)</f>
        <v>0</v>
      </c>
      <c r="J29" s="160"/>
      <c r="K29" s="160">
        <f>SUM(K30:K59)</f>
        <v>0</v>
      </c>
      <c r="L29" s="160"/>
      <c r="M29" s="160">
        <f>SUM(M30:M59)</f>
        <v>0</v>
      </c>
      <c r="N29" s="154"/>
      <c r="O29" s="154">
        <f>SUM(O30:O59)</f>
        <v>4.8679999999999986</v>
      </c>
      <c r="P29" s="154"/>
      <c r="Q29" s="154">
        <f>SUM(Q30:Q59)</f>
        <v>0.15359999999999999</v>
      </c>
      <c r="R29" s="154"/>
      <c r="S29" s="154"/>
      <c r="T29" s="155"/>
      <c r="U29" s="154">
        <f>SUM(U30:U59)</f>
        <v>549.91</v>
      </c>
      <c r="AE29" t="s">
        <v>100</v>
      </c>
    </row>
    <row r="30" spans="1:60" outlineLevel="1" x14ac:dyDescent="0.2">
      <c r="A30" s="144">
        <v>19</v>
      </c>
      <c r="B30" s="144" t="s">
        <v>143</v>
      </c>
      <c r="C30" s="180" t="s">
        <v>144</v>
      </c>
      <c r="D30" s="150" t="s">
        <v>145</v>
      </c>
      <c r="E30" s="156">
        <v>88</v>
      </c>
      <c r="F30" s="158">
        <f t="shared" ref="F30:F59" si="16">H30+J30</f>
        <v>0</v>
      </c>
      <c r="G30" s="159">
        <f t="shared" ref="G30:G59" si="17">ROUND(E30*F30,2)</f>
        <v>0</v>
      </c>
      <c r="H30" s="159"/>
      <c r="I30" s="159">
        <f t="shared" ref="I30:I59" si="18">ROUND(E30*H30,2)</f>
        <v>0</v>
      </c>
      <c r="J30" s="159"/>
      <c r="K30" s="159">
        <f t="shared" ref="K30:K59" si="19">ROUND(E30*J30,2)</f>
        <v>0</v>
      </c>
      <c r="L30" s="159">
        <v>0</v>
      </c>
      <c r="M30" s="159">
        <f t="shared" ref="M30:M59" si="20">G30*(1+L30/100)</f>
        <v>0</v>
      </c>
      <c r="N30" s="151">
        <v>8.8000000000000003E-4</v>
      </c>
      <c r="O30" s="151">
        <f t="shared" ref="O30:O59" si="21">ROUND(E30*N30,5)</f>
        <v>7.7439999999999995E-2</v>
      </c>
      <c r="P30" s="151">
        <v>0</v>
      </c>
      <c r="Q30" s="151">
        <f t="shared" ref="Q30:Q59" si="22">ROUND(E30*P30,5)</f>
        <v>0</v>
      </c>
      <c r="R30" s="151"/>
      <c r="S30" s="151"/>
      <c r="T30" s="152">
        <v>0.30737999999999999</v>
      </c>
      <c r="U30" s="151">
        <f t="shared" ref="U30:U59" si="23">ROUND(E30*T30,2)</f>
        <v>27.05</v>
      </c>
      <c r="V30" s="143"/>
      <c r="W30" s="143"/>
      <c r="X30" s="143"/>
      <c r="Y30" s="143"/>
      <c r="Z30" s="143"/>
      <c r="AA30" s="143"/>
      <c r="AB30" s="143"/>
      <c r="AC30" s="143"/>
      <c r="AD30" s="143"/>
      <c r="AE30" s="143" t="s">
        <v>104</v>
      </c>
      <c r="AF30" s="143"/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outlineLevel="1" x14ac:dyDescent="0.2">
      <c r="A31" s="144">
        <v>20</v>
      </c>
      <c r="B31" s="144" t="s">
        <v>146</v>
      </c>
      <c r="C31" s="180" t="s">
        <v>147</v>
      </c>
      <c r="D31" s="150" t="s">
        <v>148</v>
      </c>
      <c r="E31" s="156">
        <v>12</v>
      </c>
      <c r="F31" s="158">
        <f t="shared" si="16"/>
        <v>0</v>
      </c>
      <c r="G31" s="159">
        <f t="shared" si="17"/>
        <v>0</v>
      </c>
      <c r="H31" s="159"/>
      <c r="I31" s="159">
        <f t="shared" si="18"/>
        <v>0</v>
      </c>
      <c r="J31" s="159"/>
      <c r="K31" s="159">
        <f t="shared" si="19"/>
        <v>0</v>
      </c>
      <c r="L31" s="159">
        <v>0</v>
      </c>
      <c r="M31" s="159">
        <f t="shared" si="20"/>
        <v>0</v>
      </c>
      <c r="N31" s="151">
        <v>1.14E-3</v>
      </c>
      <c r="O31" s="151">
        <f t="shared" si="21"/>
        <v>1.3679999999999999E-2</v>
      </c>
      <c r="P31" s="151">
        <v>0</v>
      </c>
      <c r="Q31" s="151">
        <f t="shared" si="22"/>
        <v>0</v>
      </c>
      <c r="R31" s="151"/>
      <c r="S31" s="151"/>
      <c r="T31" s="152">
        <v>1.1020000000000001</v>
      </c>
      <c r="U31" s="151">
        <f t="shared" si="23"/>
        <v>13.22</v>
      </c>
      <c r="V31" s="143"/>
      <c r="W31" s="143"/>
      <c r="X31" s="143"/>
      <c r="Y31" s="143"/>
      <c r="Z31" s="143"/>
      <c r="AA31" s="143"/>
      <c r="AB31" s="143"/>
      <c r="AC31" s="143"/>
      <c r="AD31" s="143"/>
      <c r="AE31" s="143" t="s">
        <v>104</v>
      </c>
      <c r="AF31" s="14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 outlineLevel="1" x14ac:dyDescent="0.2">
      <c r="A32" s="144">
        <v>21</v>
      </c>
      <c r="B32" s="144" t="s">
        <v>149</v>
      </c>
      <c r="C32" s="180" t="s">
        <v>150</v>
      </c>
      <c r="D32" s="150" t="s">
        <v>145</v>
      </c>
      <c r="E32" s="156">
        <v>14</v>
      </c>
      <c r="F32" s="158">
        <f t="shared" si="16"/>
        <v>0</v>
      </c>
      <c r="G32" s="159">
        <f t="shared" si="17"/>
        <v>0</v>
      </c>
      <c r="H32" s="159"/>
      <c r="I32" s="159">
        <f t="shared" si="18"/>
        <v>0</v>
      </c>
      <c r="J32" s="159"/>
      <c r="K32" s="159">
        <f t="shared" si="19"/>
        <v>0</v>
      </c>
      <c r="L32" s="159">
        <v>0</v>
      </c>
      <c r="M32" s="159">
        <f t="shared" si="20"/>
        <v>0</v>
      </c>
      <c r="N32" s="151">
        <v>1.01E-3</v>
      </c>
      <c r="O32" s="151">
        <f t="shared" si="21"/>
        <v>1.414E-2</v>
      </c>
      <c r="P32" s="151">
        <v>0</v>
      </c>
      <c r="Q32" s="151">
        <f t="shared" si="22"/>
        <v>0</v>
      </c>
      <c r="R32" s="151"/>
      <c r="S32" s="151"/>
      <c r="T32" s="152">
        <v>0.31738</v>
      </c>
      <c r="U32" s="151">
        <f t="shared" si="23"/>
        <v>4.4400000000000004</v>
      </c>
      <c r="V32" s="143"/>
      <c r="W32" s="143"/>
      <c r="X32" s="143"/>
      <c r="Y32" s="143"/>
      <c r="Z32" s="143"/>
      <c r="AA32" s="143"/>
      <c r="AB32" s="143"/>
      <c r="AC32" s="143"/>
      <c r="AD32" s="143"/>
      <c r="AE32" s="143" t="s">
        <v>104</v>
      </c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outlineLevel="1" x14ac:dyDescent="0.2">
      <c r="A33" s="144">
        <v>22</v>
      </c>
      <c r="B33" s="144" t="s">
        <v>151</v>
      </c>
      <c r="C33" s="180" t="s">
        <v>152</v>
      </c>
      <c r="D33" s="150" t="s">
        <v>145</v>
      </c>
      <c r="E33" s="156">
        <v>12</v>
      </c>
      <c r="F33" s="158">
        <f t="shared" si="16"/>
        <v>0</v>
      </c>
      <c r="G33" s="159">
        <f t="shared" si="17"/>
        <v>0</v>
      </c>
      <c r="H33" s="159"/>
      <c r="I33" s="159">
        <f t="shared" si="18"/>
        <v>0</v>
      </c>
      <c r="J33" s="159"/>
      <c r="K33" s="159">
        <f t="shared" si="19"/>
        <v>0</v>
      </c>
      <c r="L33" s="159">
        <v>0</v>
      </c>
      <c r="M33" s="159">
        <f t="shared" si="20"/>
        <v>0</v>
      </c>
      <c r="N33" s="151">
        <v>1.6000000000000001E-3</v>
      </c>
      <c r="O33" s="151">
        <f t="shared" si="21"/>
        <v>1.9199999999999998E-2</v>
      </c>
      <c r="P33" s="151">
        <v>0</v>
      </c>
      <c r="Q33" s="151">
        <f t="shared" si="22"/>
        <v>0</v>
      </c>
      <c r="R33" s="151"/>
      <c r="S33" s="151"/>
      <c r="T33" s="152">
        <v>0.33332000000000001</v>
      </c>
      <c r="U33" s="151">
        <f t="shared" si="23"/>
        <v>4</v>
      </c>
      <c r="V33" s="143"/>
      <c r="W33" s="143"/>
      <c r="X33" s="143"/>
      <c r="Y33" s="143"/>
      <c r="Z33" s="143"/>
      <c r="AA33" s="143"/>
      <c r="AB33" s="143"/>
      <c r="AC33" s="143"/>
      <c r="AD33" s="143"/>
      <c r="AE33" s="143" t="s">
        <v>104</v>
      </c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</row>
    <row r="34" spans="1:60" outlineLevel="1" x14ac:dyDescent="0.2">
      <c r="A34" s="144">
        <v>23</v>
      </c>
      <c r="B34" s="144" t="s">
        <v>153</v>
      </c>
      <c r="C34" s="180" t="s">
        <v>154</v>
      </c>
      <c r="D34" s="150" t="s">
        <v>145</v>
      </c>
      <c r="E34" s="156">
        <v>80</v>
      </c>
      <c r="F34" s="158">
        <f t="shared" si="16"/>
        <v>0</v>
      </c>
      <c r="G34" s="159">
        <f t="shared" si="17"/>
        <v>0</v>
      </c>
      <c r="H34" s="159"/>
      <c r="I34" s="159">
        <f t="shared" si="18"/>
        <v>0</v>
      </c>
      <c r="J34" s="159"/>
      <c r="K34" s="159">
        <f t="shared" si="19"/>
        <v>0</v>
      </c>
      <c r="L34" s="159">
        <v>0</v>
      </c>
      <c r="M34" s="159">
        <f t="shared" si="20"/>
        <v>0</v>
      </c>
      <c r="N34" s="151">
        <v>1.9599999999999999E-3</v>
      </c>
      <c r="O34" s="151">
        <f t="shared" si="21"/>
        <v>0.15679999999999999</v>
      </c>
      <c r="P34" s="151">
        <v>0</v>
      </c>
      <c r="Q34" s="151">
        <f t="shared" si="22"/>
        <v>0</v>
      </c>
      <c r="R34" s="151"/>
      <c r="S34" s="151"/>
      <c r="T34" s="152">
        <v>0.3579</v>
      </c>
      <c r="U34" s="151">
        <f t="shared" si="23"/>
        <v>28.63</v>
      </c>
      <c r="V34" s="143"/>
      <c r="W34" s="143"/>
      <c r="X34" s="143"/>
      <c r="Y34" s="143"/>
      <c r="Z34" s="143"/>
      <c r="AA34" s="143"/>
      <c r="AB34" s="143"/>
      <c r="AC34" s="143"/>
      <c r="AD34" s="143"/>
      <c r="AE34" s="143" t="s">
        <v>104</v>
      </c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outlineLevel="1" x14ac:dyDescent="0.2">
      <c r="A35" s="144">
        <v>24</v>
      </c>
      <c r="B35" s="144" t="s">
        <v>155</v>
      </c>
      <c r="C35" s="180" t="s">
        <v>156</v>
      </c>
      <c r="D35" s="150" t="s">
        <v>145</v>
      </c>
      <c r="E35" s="156">
        <v>70</v>
      </c>
      <c r="F35" s="158">
        <f t="shared" si="16"/>
        <v>0</v>
      </c>
      <c r="G35" s="159">
        <f t="shared" si="17"/>
        <v>0</v>
      </c>
      <c r="H35" s="159"/>
      <c r="I35" s="159">
        <f t="shared" si="18"/>
        <v>0</v>
      </c>
      <c r="J35" s="159"/>
      <c r="K35" s="159">
        <f t="shared" si="19"/>
        <v>0</v>
      </c>
      <c r="L35" s="159">
        <v>0</v>
      </c>
      <c r="M35" s="159">
        <f t="shared" si="20"/>
        <v>0</v>
      </c>
      <c r="N35" s="151">
        <v>2.31E-3</v>
      </c>
      <c r="O35" s="151">
        <f t="shared" si="21"/>
        <v>0.16170000000000001</v>
      </c>
      <c r="P35" s="151">
        <v>0</v>
      </c>
      <c r="Q35" s="151">
        <f t="shared" si="22"/>
        <v>0</v>
      </c>
      <c r="R35" s="151"/>
      <c r="S35" s="151"/>
      <c r="T35" s="152">
        <v>0.4088</v>
      </c>
      <c r="U35" s="151">
        <f t="shared" si="23"/>
        <v>28.62</v>
      </c>
      <c r="V35" s="143"/>
      <c r="W35" s="143"/>
      <c r="X35" s="143"/>
      <c r="Y35" s="143"/>
      <c r="Z35" s="143"/>
      <c r="AA35" s="143"/>
      <c r="AB35" s="143"/>
      <c r="AC35" s="143"/>
      <c r="AD35" s="143"/>
      <c r="AE35" s="143" t="s">
        <v>104</v>
      </c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</row>
    <row r="36" spans="1:60" outlineLevel="1" x14ac:dyDescent="0.2">
      <c r="A36" s="144">
        <v>25</v>
      </c>
      <c r="B36" s="144" t="s">
        <v>157</v>
      </c>
      <c r="C36" s="180" t="s">
        <v>158</v>
      </c>
      <c r="D36" s="150" t="s">
        <v>145</v>
      </c>
      <c r="E36" s="156">
        <v>80</v>
      </c>
      <c r="F36" s="158">
        <f t="shared" si="16"/>
        <v>0</v>
      </c>
      <c r="G36" s="159">
        <f t="shared" si="17"/>
        <v>0</v>
      </c>
      <c r="H36" s="159"/>
      <c r="I36" s="159">
        <f t="shared" si="18"/>
        <v>0</v>
      </c>
      <c r="J36" s="159"/>
      <c r="K36" s="159">
        <f t="shared" si="19"/>
        <v>0</v>
      </c>
      <c r="L36" s="159">
        <v>0</v>
      </c>
      <c r="M36" s="159">
        <f t="shared" si="20"/>
        <v>0</v>
      </c>
      <c r="N36" s="151">
        <v>3.7399999999999998E-3</v>
      </c>
      <c r="O36" s="151">
        <f t="shared" si="21"/>
        <v>0.29920000000000002</v>
      </c>
      <c r="P36" s="151">
        <v>0</v>
      </c>
      <c r="Q36" s="151">
        <f t="shared" si="22"/>
        <v>0</v>
      </c>
      <c r="R36" s="151"/>
      <c r="S36" s="151"/>
      <c r="T36" s="152">
        <v>0.46579999999999999</v>
      </c>
      <c r="U36" s="151">
        <f t="shared" si="23"/>
        <v>37.26</v>
      </c>
      <c r="V36" s="143"/>
      <c r="W36" s="143"/>
      <c r="X36" s="143"/>
      <c r="Y36" s="143"/>
      <c r="Z36" s="143"/>
      <c r="AA36" s="143"/>
      <c r="AB36" s="143"/>
      <c r="AC36" s="143"/>
      <c r="AD36" s="143"/>
      <c r="AE36" s="143" t="s">
        <v>104</v>
      </c>
      <c r="AF36" s="143"/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</row>
    <row r="37" spans="1:60" ht="22.5" outlineLevel="1" x14ac:dyDescent="0.2">
      <c r="A37" s="144">
        <v>26</v>
      </c>
      <c r="B37" s="144" t="s">
        <v>159</v>
      </c>
      <c r="C37" s="180" t="s">
        <v>160</v>
      </c>
      <c r="D37" s="150" t="s">
        <v>145</v>
      </c>
      <c r="E37" s="156">
        <v>66</v>
      </c>
      <c r="F37" s="158">
        <f t="shared" si="16"/>
        <v>0</v>
      </c>
      <c r="G37" s="159">
        <f t="shared" si="17"/>
        <v>0</v>
      </c>
      <c r="H37" s="159"/>
      <c r="I37" s="159">
        <f t="shared" si="18"/>
        <v>0</v>
      </c>
      <c r="J37" s="159"/>
      <c r="K37" s="159">
        <f t="shared" si="19"/>
        <v>0</v>
      </c>
      <c r="L37" s="159">
        <v>0</v>
      </c>
      <c r="M37" s="159">
        <f t="shared" si="20"/>
        <v>0</v>
      </c>
      <c r="N37" s="151">
        <v>5.94E-3</v>
      </c>
      <c r="O37" s="151">
        <f t="shared" si="21"/>
        <v>0.39204</v>
      </c>
      <c r="P37" s="151">
        <v>0</v>
      </c>
      <c r="Q37" s="151">
        <f t="shared" si="22"/>
        <v>0</v>
      </c>
      <c r="R37" s="151"/>
      <c r="S37" s="151"/>
      <c r="T37" s="152">
        <v>0.42159999999999997</v>
      </c>
      <c r="U37" s="151">
        <f t="shared" si="23"/>
        <v>27.83</v>
      </c>
      <c r="V37" s="143"/>
      <c r="W37" s="143"/>
      <c r="X37" s="143"/>
      <c r="Y37" s="143"/>
      <c r="Z37" s="143"/>
      <c r="AA37" s="143"/>
      <c r="AB37" s="143"/>
      <c r="AC37" s="143"/>
      <c r="AD37" s="143"/>
      <c r="AE37" s="143" t="s">
        <v>104</v>
      </c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ht="22.5" outlineLevel="1" x14ac:dyDescent="0.2">
      <c r="A38" s="144">
        <v>27</v>
      </c>
      <c r="B38" s="144" t="s">
        <v>161</v>
      </c>
      <c r="C38" s="180" t="s">
        <v>162</v>
      </c>
      <c r="D38" s="150" t="s">
        <v>145</v>
      </c>
      <c r="E38" s="156">
        <v>14</v>
      </c>
      <c r="F38" s="158">
        <f t="shared" si="16"/>
        <v>0</v>
      </c>
      <c r="G38" s="159">
        <f t="shared" si="17"/>
        <v>0</v>
      </c>
      <c r="H38" s="159"/>
      <c r="I38" s="159">
        <f t="shared" si="18"/>
        <v>0</v>
      </c>
      <c r="J38" s="159"/>
      <c r="K38" s="159">
        <f t="shared" si="19"/>
        <v>0</v>
      </c>
      <c r="L38" s="159">
        <v>0</v>
      </c>
      <c r="M38" s="159">
        <f t="shared" si="20"/>
        <v>0</v>
      </c>
      <c r="N38" s="151">
        <v>5.96E-3</v>
      </c>
      <c r="O38" s="151">
        <f t="shared" si="21"/>
        <v>8.344E-2</v>
      </c>
      <c r="P38" s="151">
        <v>0</v>
      </c>
      <c r="Q38" s="151">
        <f t="shared" si="22"/>
        <v>0</v>
      </c>
      <c r="R38" s="151"/>
      <c r="S38" s="151"/>
      <c r="T38" s="152">
        <v>0.43159999999999998</v>
      </c>
      <c r="U38" s="151">
        <f t="shared" si="23"/>
        <v>6.04</v>
      </c>
      <c r="V38" s="143"/>
      <c r="W38" s="143"/>
      <c r="X38" s="143"/>
      <c r="Y38" s="143"/>
      <c r="Z38" s="143"/>
      <c r="AA38" s="143"/>
      <c r="AB38" s="143"/>
      <c r="AC38" s="143"/>
      <c r="AD38" s="143"/>
      <c r="AE38" s="143" t="s">
        <v>104</v>
      </c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</row>
    <row r="39" spans="1:60" ht="22.5" outlineLevel="1" x14ac:dyDescent="0.2">
      <c r="A39" s="144">
        <v>28</v>
      </c>
      <c r="B39" s="144" t="s">
        <v>163</v>
      </c>
      <c r="C39" s="180" t="s">
        <v>164</v>
      </c>
      <c r="D39" s="150" t="s">
        <v>145</v>
      </c>
      <c r="E39" s="156">
        <v>12</v>
      </c>
      <c r="F39" s="158">
        <f t="shared" si="16"/>
        <v>0</v>
      </c>
      <c r="G39" s="159">
        <f t="shared" si="17"/>
        <v>0</v>
      </c>
      <c r="H39" s="159"/>
      <c r="I39" s="159">
        <f t="shared" si="18"/>
        <v>0</v>
      </c>
      <c r="J39" s="159"/>
      <c r="K39" s="159">
        <f t="shared" si="19"/>
        <v>0</v>
      </c>
      <c r="L39" s="159">
        <v>0</v>
      </c>
      <c r="M39" s="159">
        <f t="shared" si="20"/>
        <v>0</v>
      </c>
      <c r="N39" s="151">
        <v>4.9800000000000001E-3</v>
      </c>
      <c r="O39" s="151">
        <f t="shared" si="21"/>
        <v>5.9760000000000001E-2</v>
      </c>
      <c r="P39" s="151">
        <v>0</v>
      </c>
      <c r="Q39" s="151">
        <f t="shared" si="22"/>
        <v>0</v>
      </c>
      <c r="R39" s="151"/>
      <c r="S39" s="151"/>
      <c r="T39" s="152">
        <v>0.44556000000000001</v>
      </c>
      <c r="U39" s="151">
        <f t="shared" si="23"/>
        <v>5.35</v>
      </c>
      <c r="V39" s="143"/>
      <c r="W39" s="143"/>
      <c r="X39" s="143"/>
      <c r="Y39" s="143"/>
      <c r="Z39" s="143"/>
      <c r="AA39" s="143"/>
      <c r="AB39" s="143"/>
      <c r="AC39" s="143"/>
      <c r="AD39" s="143"/>
      <c r="AE39" s="143" t="s">
        <v>104</v>
      </c>
      <c r="AF39" s="143"/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</row>
    <row r="40" spans="1:60" ht="22.5" outlineLevel="1" x14ac:dyDescent="0.2">
      <c r="A40" s="144">
        <v>29</v>
      </c>
      <c r="B40" s="144" t="s">
        <v>165</v>
      </c>
      <c r="C40" s="180" t="s">
        <v>166</v>
      </c>
      <c r="D40" s="150" t="s">
        <v>145</v>
      </c>
      <c r="E40" s="156">
        <v>80</v>
      </c>
      <c r="F40" s="158">
        <f t="shared" si="16"/>
        <v>0</v>
      </c>
      <c r="G40" s="159">
        <f t="shared" si="17"/>
        <v>0</v>
      </c>
      <c r="H40" s="159"/>
      <c r="I40" s="159">
        <f t="shared" si="18"/>
        <v>0</v>
      </c>
      <c r="J40" s="159"/>
      <c r="K40" s="159">
        <f t="shared" si="19"/>
        <v>0</v>
      </c>
      <c r="L40" s="159">
        <v>0</v>
      </c>
      <c r="M40" s="159">
        <f t="shared" si="20"/>
        <v>0</v>
      </c>
      <c r="N40" s="151">
        <v>4.9899999999999996E-3</v>
      </c>
      <c r="O40" s="151">
        <f t="shared" si="21"/>
        <v>0.3992</v>
      </c>
      <c r="P40" s="151">
        <v>0</v>
      </c>
      <c r="Q40" s="151">
        <f t="shared" si="22"/>
        <v>0</v>
      </c>
      <c r="R40" s="151"/>
      <c r="S40" s="151"/>
      <c r="T40" s="152">
        <v>0.45556000000000002</v>
      </c>
      <c r="U40" s="151">
        <f t="shared" si="23"/>
        <v>36.44</v>
      </c>
      <c r="V40" s="143"/>
      <c r="W40" s="143"/>
      <c r="X40" s="143"/>
      <c r="Y40" s="143"/>
      <c r="Z40" s="143"/>
      <c r="AA40" s="143"/>
      <c r="AB40" s="143"/>
      <c r="AC40" s="143"/>
      <c r="AD40" s="143"/>
      <c r="AE40" s="143" t="s">
        <v>104</v>
      </c>
      <c r="AF40" s="143"/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</row>
    <row r="41" spans="1:60" ht="22.5" outlineLevel="1" x14ac:dyDescent="0.2">
      <c r="A41" s="144">
        <v>30</v>
      </c>
      <c r="B41" s="144" t="s">
        <v>167</v>
      </c>
      <c r="C41" s="180" t="s">
        <v>168</v>
      </c>
      <c r="D41" s="150" t="s">
        <v>145</v>
      </c>
      <c r="E41" s="156">
        <v>70</v>
      </c>
      <c r="F41" s="158">
        <f t="shared" si="16"/>
        <v>0</v>
      </c>
      <c r="G41" s="159">
        <f t="shared" si="17"/>
        <v>0</v>
      </c>
      <c r="H41" s="159"/>
      <c r="I41" s="159">
        <f t="shared" si="18"/>
        <v>0</v>
      </c>
      <c r="J41" s="159"/>
      <c r="K41" s="159">
        <f t="shared" si="19"/>
        <v>0</v>
      </c>
      <c r="L41" s="159">
        <v>0</v>
      </c>
      <c r="M41" s="159">
        <f t="shared" si="20"/>
        <v>0</v>
      </c>
      <c r="N41" s="151">
        <v>5.0299999999999997E-3</v>
      </c>
      <c r="O41" s="151">
        <f t="shared" si="21"/>
        <v>0.35210000000000002</v>
      </c>
      <c r="P41" s="151">
        <v>0</v>
      </c>
      <c r="Q41" s="151">
        <f t="shared" si="22"/>
        <v>0</v>
      </c>
      <c r="R41" s="151"/>
      <c r="S41" s="151"/>
      <c r="T41" s="152">
        <v>0.47355999999999998</v>
      </c>
      <c r="U41" s="151">
        <f t="shared" si="23"/>
        <v>33.15</v>
      </c>
      <c r="V41" s="143"/>
      <c r="W41" s="143"/>
      <c r="X41" s="143"/>
      <c r="Y41" s="143"/>
      <c r="Z41" s="143"/>
      <c r="AA41" s="143"/>
      <c r="AB41" s="143"/>
      <c r="AC41" s="143"/>
      <c r="AD41" s="143"/>
      <c r="AE41" s="143" t="s">
        <v>104</v>
      </c>
      <c r="AF41" s="143"/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</row>
    <row r="42" spans="1:60" ht="22.5" outlineLevel="1" x14ac:dyDescent="0.2">
      <c r="A42" s="144">
        <v>31</v>
      </c>
      <c r="B42" s="144" t="s">
        <v>169</v>
      </c>
      <c r="C42" s="180" t="s">
        <v>170</v>
      </c>
      <c r="D42" s="150" t="s">
        <v>145</v>
      </c>
      <c r="E42" s="156">
        <v>80</v>
      </c>
      <c r="F42" s="158">
        <f t="shared" si="16"/>
        <v>0</v>
      </c>
      <c r="G42" s="159">
        <f t="shared" si="17"/>
        <v>0</v>
      </c>
      <c r="H42" s="159"/>
      <c r="I42" s="159">
        <f t="shared" si="18"/>
        <v>0</v>
      </c>
      <c r="J42" s="159"/>
      <c r="K42" s="159">
        <f t="shared" si="19"/>
        <v>0</v>
      </c>
      <c r="L42" s="159">
        <v>0</v>
      </c>
      <c r="M42" s="159">
        <f t="shared" si="20"/>
        <v>0</v>
      </c>
      <c r="N42" s="151">
        <v>5.1000000000000004E-3</v>
      </c>
      <c r="O42" s="151">
        <f t="shared" si="21"/>
        <v>0.40799999999999997</v>
      </c>
      <c r="P42" s="151">
        <v>0</v>
      </c>
      <c r="Q42" s="151">
        <f t="shared" si="22"/>
        <v>0</v>
      </c>
      <c r="R42" s="151"/>
      <c r="S42" s="151"/>
      <c r="T42" s="152">
        <v>0.48355999999999999</v>
      </c>
      <c r="U42" s="151">
        <f t="shared" si="23"/>
        <v>38.68</v>
      </c>
      <c r="V42" s="143"/>
      <c r="W42" s="143"/>
      <c r="X42" s="143"/>
      <c r="Y42" s="143"/>
      <c r="Z42" s="143"/>
      <c r="AA42" s="143"/>
      <c r="AB42" s="143"/>
      <c r="AC42" s="143"/>
      <c r="AD42" s="143"/>
      <c r="AE42" s="143" t="s">
        <v>104</v>
      </c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</row>
    <row r="43" spans="1:60" outlineLevel="1" x14ac:dyDescent="0.2">
      <c r="A43" s="144">
        <v>32</v>
      </c>
      <c r="B43" s="144" t="s">
        <v>171</v>
      </c>
      <c r="C43" s="180" t="s">
        <v>172</v>
      </c>
      <c r="D43" s="150" t="s">
        <v>173</v>
      </c>
      <c r="E43" s="156">
        <v>84</v>
      </c>
      <c r="F43" s="158">
        <f t="shared" si="16"/>
        <v>0</v>
      </c>
      <c r="G43" s="159">
        <f t="shared" si="17"/>
        <v>0</v>
      </c>
      <c r="H43" s="159"/>
      <c r="I43" s="159">
        <f t="shared" si="18"/>
        <v>0</v>
      </c>
      <c r="J43" s="159"/>
      <c r="K43" s="159">
        <f t="shared" si="19"/>
        <v>0</v>
      </c>
      <c r="L43" s="159">
        <v>0</v>
      </c>
      <c r="M43" s="159">
        <f t="shared" si="20"/>
        <v>0</v>
      </c>
      <c r="N43" s="151">
        <v>1E-3</v>
      </c>
      <c r="O43" s="151">
        <f t="shared" si="21"/>
        <v>8.4000000000000005E-2</v>
      </c>
      <c r="P43" s="151">
        <v>0</v>
      </c>
      <c r="Q43" s="151">
        <f t="shared" si="22"/>
        <v>0</v>
      </c>
      <c r="R43" s="151"/>
      <c r="S43" s="151"/>
      <c r="T43" s="152">
        <v>0</v>
      </c>
      <c r="U43" s="151">
        <f t="shared" si="23"/>
        <v>0</v>
      </c>
      <c r="V43" s="143"/>
      <c r="W43" s="143"/>
      <c r="X43" s="143"/>
      <c r="Y43" s="143"/>
      <c r="Z43" s="143"/>
      <c r="AA43" s="143"/>
      <c r="AB43" s="143"/>
      <c r="AC43" s="143"/>
      <c r="AD43" s="143"/>
      <c r="AE43" s="143" t="s">
        <v>104</v>
      </c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</row>
    <row r="44" spans="1:60" ht="22.5" outlineLevel="1" x14ac:dyDescent="0.2">
      <c r="A44" s="144">
        <v>33</v>
      </c>
      <c r="B44" s="144" t="s">
        <v>174</v>
      </c>
      <c r="C44" s="180" t="s">
        <v>175</v>
      </c>
      <c r="D44" s="150" t="s">
        <v>145</v>
      </c>
      <c r="E44" s="156">
        <v>126</v>
      </c>
      <c r="F44" s="158">
        <f t="shared" si="16"/>
        <v>0</v>
      </c>
      <c r="G44" s="159">
        <f t="shared" si="17"/>
        <v>0</v>
      </c>
      <c r="H44" s="159"/>
      <c r="I44" s="159">
        <f t="shared" si="18"/>
        <v>0</v>
      </c>
      <c r="J44" s="159"/>
      <c r="K44" s="159">
        <f t="shared" si="19"/>
        <v>0</v>
      </c>
      <c r="L44" s="159">
        <v>0</v>
      </c>
      <c r="M44" s="159">
        <f t="shared" si="20"/>
        <v>0</v>
      </c>
      <c r="N44" s="151">
        <v>4.2999999999999999E-4</v>
      </c>
      <c r="O44" s="151">
        <f t="shared" si="21"/>
        <v>5.4179999999999999E-2</v>
      </c>
      <c r="P44" s="151">
        <v>0</v>
      </c>
      <c r="Q44" s="151">
        <f t="shared" si="22"/>
        <v>0</v>
      </c>
      <c r="R44" s="151"/>
      <c r="S44" s="151"/>
      <c r="T44" s="152">
        <v>0.13300000000000001</v>
      </c>
      <c r="U44" s="151">
        <f t="shared" si="23"/>
        <v>16.760000000000002</v>
      </c>
      <c r="V44" s="143"/>
      <c r="W44" s="143"/>
      <c r="X44" s="143"/>
      <c r="Y44" s="143"/>
      <c r="Z44" s="143"/>
      <c r="AA44" s="143"/>
      <c r="AB44" s="143"/>
      <c r="AC44" s="143"/>
      <c r="AD44" s="143"/>
      <c r="AE44" s="143" t="s">
        <v>104</v>
      </c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</row>
    <row r="45" spans="1:60" ht="22.5" outlineLevel="1" x14ac:dyDescent="0.2">
      <c r="A45" s="144">
        <v>34</v>
      </c>
      <c r="B45" s="144" t="s">
        <v>176</v>
      </c>
      <c r="C45" s="180" t="s">
        <v>177</v>
      </c>
      <c r="D45" s="150" t="s">
        <v>145</v>
      </c>
      <c r="E45" s="156">
        <v>68</v>
      </c>
      <c r="F45" s="158">
        <f t="shared" si="16"/>
        <v>0</v>
      </c>
      <c r="G45" s="159">
        <f t="shared" si="17"/>
        <v>0</v>
      </c>
      <c r="H45" s="159"/>
      <c r="I45" s="159">
        <f t="shared" si="18"/>
        <v>0</v>
      </c>
      <c r="J45" s="159"/>
      <c r="K45" s="159">
        <f t="shared" si="19"/>
        <v>0</v>
      </c>
      <c r="L45" s="159">
        <v>0</v>
      </c>
      <c r="M45" s="159">
        <f t="shared" si="20"/>
        <v>0</v>
      </c>
      <c r="N45" s="151">
        <v>6.0999999999999997E-4</v>
      </c>
      <c r="O45" s="151">
        <f t="shared" si="21"/>
        <v>4.1480000000000003E-2</v>
      </c>
      <c r="P45" s="151">
        <v>0</v>
      </c>
      <c r="Q45" s="151">
        <f t="shared" si="22"/>
        <v>0</v>
      </c>
      <c r="R45" s="151"/>
      <c r="S45" s="151"/>
      <c r="T45" s="152">
        <v>0.158</v>
      </c>
      <c r="U45" s="151">
        <f t="shared" si="23"/>
        <v>10.74</v>
      </c>
      <c r="V45" s="143"/>
      <c r="W45" s="143"/>
      <c r="X45" s="143"/>
      <c r="Y45" s="143"/>
      <c r="Z45" s="143"/>
      <c r="AA45" s="143"/>
      <c r="AB45" s="143"/>
      <c r="AC45" s="143"/>
      <c r="AD45" s="143"/>
      <c r="AE45" s="143" t="s">
        <v>104</v>
      </c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</row>
    <row r="46" spans="1:60" ht="22.5" outlineLevel="1" x14ac:dyDescent="0.2">
      <c r="A46" s="144">
        <v>35</v>
      </c>
      <c r="B46" s="144" t="s">
        <v>178</v>
      </c>
      <c r="C46" s="180" t="s">
        <v>179</v>
      </c>
      <c r="D46" s="150" t="s">
        <v>145</v>
      </c>
      <c r="E46" s="156">
        <v>82</v>
      </c>
      <c r="F46" s="158">
        <f t="shared" si="16"/>
        <v>0</v>
      </c>
      <c r="G46" s="159">
        <f t="shared" si="17"/>
        <v>0</v>
      </c>
      <c r="H46" s="159"/>
      <c r="I46" s="159">
        <f t="shared" si="18"/>
        <v>0</v>
      </c>
      <c r="J46" s="159"/>
      <c r="K46" s="159">
        <f t="shared" si="19"/>
        <v>0</v>
      </c>
      <c r="L46" s="159">
        <v>0</v>
      </c>
      <c r="M46" s="159">
        <f t="shared" si="20"/>
        <v>0</v>
      </c>
      <c r="N46" s="151">
        <v>6.8999999999999997E-4</v>
      </c>
      <c r="O46" s="151">
        <f t="shared" si="21"/>
        <v>5.6579999999999998E-2</v>
      </c>
      <c r="P46" s="151">
        <v>0</v>
      </c>
      <c r="Q46" s="151">
        <f t="shared" si="22"/>
        <v>0</v>
      </c>
      <c r="R46" s="151"/>
      <c r="S46" s="151"/>
      <c r="T46" s="152">
        <v>0.158</v>
      </c>
      <c r="U46" s="151">
        <f t="shared" si="23"/>
        <v>12.96</v>
      </c>
      <c r="V46" s="143"/>
      <c r="W46" s="143"/>
      <c r="X46" s="143"/>
      <c r="Y46" s="143"/>
      <c r="Z46" s="143"/>
      <c r="AA46" s="143"/>
      <c r="AB46" s="143"/>
      <c r="AC46" s="143"/>
      <c r="AD46" s="143"/>
      <c r="AE46" s="143" t="s">
        <v>104</v>
      </c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</row>
    <row r="47" spans="1:60" ht="22.5" outlineLevel="1" x14ac:dyDescent="0.2">
      <c r="A47" s="144">
        <v>36</v>
      </c>
      <c r="B47" s="144" t="s">
        <v>180</v>
      </c>
      <c r="C47" s="180" t="s">
        <v>181</v>
      </c>
      <c r="D47" s="150" t="s">
        <v>145</v>
      </c>
      <c r="E47" s="156">
        <v>272</v>
      </c>
      <c r="F47" s="158">
        <f t="shared" si="16"/>
        <v>0</v>
      </c>
      <c r="G47" s="159">
        <f t="shared" si="17"/>
        <v>0</v>
      </c>
      <c r="H47" s="159"/>
      <c r="I47" s="159">
        <f t="shared" si="18"/>
        <v>0</v>
      </c>
      <c r="J47" s="159"/>
      <c r="K47" s="159">
        <f t="shared" si="19"/>
        <v>0</v>
      </c>
      <c r="L47" s="159">
        <v>0</v>
      </c>
      <c r="M47" s="159">
        <f t="shared" si="20"/>
        <v>0</v>
      </c>
      <c r="N47" s="151">
        <v>3.4499999999999999E-3</v>
      </c>
      <c r="O47" s="151">
        <f t="shared" si="21"/>
        <v>0.93840000000000001</v>
      </c>
      <c r="P47" s="151">
        <v>0</v>
      </c>
      <c r="Q47" s="151">
        <f t="shared" si="22"/>
        <v>0</v>
      </c>
      <c r="R47" s="151"/>
      <c r="S47" s="151"/>
      <c r="T47" s="152">
        <v>0.255</v>
      </c>
      <c r="U47" s="151">
        <f t="shared" si="23"/>
        <v>69.36</v>
      </c>
      <c r="V47" s="143"/>
      <c r="W47" s="143"/>
      <c r="X47" s="143"/>
      <c r="Y47" s="143"/>
      <c r="Z47" s="143"/>
      <c r="AA47" s="143"/>
      <c r="AB47" s="143"/>
      <c r="AC47" s="143"/>
      <c r="AD47" s="143"/>
      <c r="AE47" s="143" t="s">
        <v>104</v>
      </c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</row>
    <row r="48" spans="1:60" ht="22.5" outlineLevel="1" x14ac:dyDescent="0.2">
      <c r="A48" s="144">
        <v>37</v>
      </c>
      <c r="B48" s="144" t="s">
        <v>182</v>
      </c>
      <c r="C48" s="180" t="s">
        <v>183</v>
      </c>
      <c r="D48" s="150" t="s">
        <v>145</v>
      </c>
      <c r="E48" s="156">
        <v>98</v>
      </c>
      <c r="F48" s="158">
        <f t="shared" si="16"/>
        <v>0</v>
      </c>
      <c r="G48" s="159">
        <f t="shared" si="17"/>
        <v>0</v>
      </c>
      <c r="H48" s="159"/>
      <c r="I48" s="159">
        <f t="shared" si="18"/>
        <v>0</v>
      </c>
      <c r="J48" s="159"/>
      <c r="K48" s="159">
        <f t="shared" si="19"/>
        <v>0</v>
      </c>
      <c r="L48" s="159">
        <v>0</v>
      </c>
      <c r="M48" s="159">
        <f t="shared" si="20"/>
        <v>0</v>
      </c>
      <c r="N48" s="151">
        <v>5.0099999999999997E-3</v>
      </c>
      <c r="O48" s="151">
        <f t="shared" si="21"/>
        <v>0.49098000000000003</v>
      </c>
      <c r="P48" s="151">
        <v>0</v>
      </c>
      <c r="Q48" s="151">
        <f t="shared" si="22"/>
        <v>0</v>
      </c>
      <c r="R48" s="151"/>
      <c r="S48" s="151"/>
      <c r="T48" s="152">
        <v>0.36599999999999999</v>
      </c>
      <c r="U48" s="151">
        <f t="shared" si="23"/>
        <v>35.869999999999997</v>
      </c>
      <c r="V48" s="143"/>
      <c r="W48" s="143"/>
      <c r="X48" s="143"/>
      <c r="Y48" s="143"/>
      <c r="Z48" s="143"/>
      <c r="AA48" s="143"/>
      <c r="AB48" s="143"/>
      <c r="AC48" s="143"/>
      <c r="AD48" s="143"/>
      <c r="AE48" s="143" t="s">
        <v>104</v>
      </c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</row>
    <row r="49" spans="1:60" ht="22.5" outlineLevel="1" x14ac:dyDescent="0.2">
      <c r="A49" s="144">
        <v>38</v>
      </c>
      <c r="B49" s="144" t="s">
        <v>184</v>
      </c>
      <c r="C49" s="180" t="s">
        <v>185</v>
      </c>
      <c r="D49" s="150" t="s">
        <v>145</v>
      </c>
      <c r="E49" s="156">
        <v>56</v>
      </c>
      <c r="F49" s="158">
        <f t="shared" si="16"/>
        <v>0</v>
      </c>
      <c r="G49" s="159">
        <f t="shared" si="17"/>
        <v>0</v>
      </c>
      <c r="H49" s="159"/>
      <c r="I49" s="159">
        <f t="shared" si="18"/>
        <v>0</v>
      </c>
      <c r="J49" s="159"/>
      <c r="K49" s="159">
        <f t="shared" si="19"/>
        <v>0</v>
      </c>
      <c r="L49" s="159">
        <v>0</v>
      </c>
      <c r="M49" s="159">
        <f t="shared" si="20"/>
        <v>0</v>
      </c>
      <c r="N49" s="151">
        <v>7.3200000000000001E-3</v>
      </c>
      <c r="O49" s="151">
        <f t="shared" si="21"/>
        <v>0.40992000000000001</v>
      </c>
      <c r="P49" s="151">
        <v>0</v>
      </c>
      <c r="Q49" s="151">
        <f t="shared" si="22"/>
        <v>0</v>
      </c>
      <c r="R49" s="151"/>
      <c r="S49" s="151"/>
      <c r="T49" s="152">
        <v>0.51300000000000001</v>
      </c>
      <c r="U49" s="151">
        <f t="shared" si="23"/>
        <v>28.73</v>
      </c>
      <c r="V49" s="143"/>
      <c r="W49" s="143"/>
      <c r="X49" s="143"/>
      <c r="Y49" s="143"/>
      <c r="Z49" s="143"/>
      <c r="AA49" s="143"/>
      <c r="AB49" s="143"/>
      <c r="AC49" s="143"/>
      <c r="AD49" s="143"/>
      <c r="AE49" s="143" t="s">
        <v>104</v>
      </c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</row>
    <row r="50" spans="1:60" outlineLevel="1" x14ac:dyDescent="0.2">
      <c r="A50" s="144">
        <v>39</v>
      </c>
      <c r="B50" s="144" t="s">
        <v>186</v>
      </c>
      <c r="C50" s="180" t="s">
        <v>187</v>
      </c>
      <c r="D50" s="150" t="s">
        <v>148</v>
      </c>
      <c r="E50" s="156">
        <v>66</v>
      </c>
      <c r="F50" s="158">
        <f t="shared" si="16"/>
        <v>0</v>
      </c>
      <c r="G50" s="159">
        <f t="shared" si="17"/>
        <v>0</v>
      </c>
      <c r="H50" s="159"/>
      <c r="I50" s="159">
        <f t="shared" si="18"/>
        <v>0</v>
      </c>
      <c r="J50" s="159"/>
      <c r="K50" s="159">
        <f t="shared" si="19"/>
        <v>0</v>
      </c>
      <c r="L50" s="159">
        <v>0</v>
      </c>
      <c r="M50" s="159">
        <f t="shared" si="20"/>
        <v>0</v>
      </c>
      <c r="N50" s="151">
        <v>0</v>
      </c>
      <c r="O50" s="151">
        <f t="shared" si="21"/>
        <v>0</v>
      </c>
      <c r="P50" s="151">
        <v>0</v>
      </c>
      <c r="Q50" s="151">
        <f t="shared" si="22"/>
        <v>0</v>
      </c>
      <c r="R50" s="151"/>
      <c r="S50" s="151"/>
      <c r="T50" s="152">
        <v>0.222</v>
      </c>
      <c r="U50" s="151">
        <f t="shared" si="23"/>
        <v>14.65</v>
      </c>
      <c r="V50" s="143"/>
      <c r="W50" s="143"/>
      <c r="X50" s="143"/>
      <c r="Y50" s="143"/>
      <c r="Z50" s="143"/>
      <c r="AA50" s="143"/>
      <c r="AB50" s="143"/>
      <c r="AC50" s="143"/>
      <c r="AD50" s="143"/>
      <c r="AE50" s="143" t="s">
        <v>104</v>
      </c>
      <c r="AF50" s="143"/>
      <c r="AG50" s="143"/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</row>
    <row r="51" spans="1:60" outlineLevel="1" x14ac:dyDescent="0.2">
      <c r="A51" s="144">
        <v>40</v>
      </c>
      <c r="B51" s="144" t="s">
        <v>188</v>
      </c>
      <c r="C51" s="180" t="s">
        <v>189</v>
      </c>
      <c r="D51" s="150" t="s">
        <v>145</v>
      </c>
      <c r="E51" s="156">
        <v>1470</v>
      </c>
      <c r="F51" s="158">
        <f t="shared" si="16"/>
        <v>0</v>
      </c>
      <c r="G51" s="159">
        <f t="shared" si="17"/>
        <v>0</v>
      </c>
      <c r="H51" s="159"/>
      <c r="I51" s="159">
        <f t="shared" si="18"/>
        <v>0</v>
      </c>
      <c r="J51" s="159"/>
      <c r="K51" s="159">
        <f t="shared" si="19"/>
        <v>0</v>
      </c>
      <c r="L51" s="159">
        <v>0</v>
      </c>
      <c r="M51" s="159">
        <f t="shared" si="20"/>
        <v>0</v>
      </c>
      <c r="N51" s="151">
        <v>0</v>
      </c>
      <c r="O51" s="151">
        <f t="shared" si="21"/>
        <v>0</v>
      </c>
      <c r="P51" s="151">
        <v>0</v>
      </c>
      <c r="Q51" s="151">
        <f t="shared" si="22"/>
        <v>0</v>
      </c>
      <c r="R51" s="151"/>
      <c r="S51" s="151"/>
      <c r="T51" s="152">
        <v>1.7999999999999999E-2</v>
      </c>
      <c r="U51" s="151">
        <f t="shared" si="23"/>
        <v>26.46</v>
      </c>
      <c r="V51" s="143"/>
      <c r="W51" s="143"/>
      <c r="X51" s="143"/>
      <c r="Y51" s="143"/>
      <c r="Z51" s="143"/>
      <c r="AA51" s="143"/>
      <c r="AB51" s="143"/>
      <c r="AC51" s="143"/>
      <c r="AD51" s="143"/>
      <c r="AE51" s="143" t="s">
        <v>104</v>
      </c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</row>
    <row r="52" spans="1:60" outlineLevel="1" x14ac:dyDescent="0.2">
      <c r="A52" s="144">
        <v>41</v>
      </c>
      <c r="B52" s="144" t="s">
        <v>190</v>
      </c>
      <c r="C52" s="180" t="s">
        <v>191</v>
      </c>
      <c r="D52" s="150" t="s">
        <v>145</v>
      </c>
      <c r="E52" s="156">
        <v>576</v>
      </c>
      <c r="F52" s="158">
        <f t="shared" si="16"/>
        <v>0</v>
      </c>
      <c r="G52" s="159">
        <f t="shared" si="17"/>
        <v>0</v>
      </c>
      <c r="H52" s="159"/>
      <c r="I52" s="159">
        <f t="shared" si="18"/>
        <v>0</v>
      </c>
      <c r="J52" s="159"/>
      <c r="K52" s="159">
        <f t="shared" si="19"/>
        <v>0</v>
      </c>
      <c r="L52" s="159">
        <v>0</v>
      </c>
      <c r="M52" s="159">
        <f t="shared" si="20"/>
        <v>0</v>
      </c>
      <c r="N52" s="151">
        <v>0</v>
      </c>
      <c r="O52" s="151">
        <f t="shared" si="21"/>
        <v>0</v>
      </c>
      <c r="P52" s="151">
        <v>0</v>
      </c>
      <c r="Q52" s="151">
        <f t="shared" si="22"/>
        <v>0</v>
      </c>
      <c r="R52" s="151"/>
      <c r="S52" s="151"/>
      <c r="T52" s="152">
        <v>3.2000000000000001E-2</v>
      </c>
      <c r="U52" s="151">
        <f t="shared" si="23"/>
        <v>18.43</v>
      </c>
      <c r="V52" s="143"/>
      <c r="W52" s="143"/>
      <c r="X52" s="143"/>
      <c r="Y52" s="143"/>
      <c r="Z52" s="143"/>
      <c r="AA52" s="143"/>
      <c r="AB52" s="143"/>
      <c r="AC52" s="143"/>
      <c r="AD52" s="143"/>
      <c r="AE52" s="143" t="s">
        <v>104</v>
      </c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</row>
    <row r="53" spans="1:60" outlineLevel="1" x14ac:dyDescent="0.2">
      <c r="A53" s="144">
        <v>42</v>
      </c>
      <c r="B53" s="144" t="s">
        <v>192</v>
      </c>
      <c r="C53" s="180" t="s">
        <v>193</v>
      </c>
      <c r="D53" s="150" t="s">
        <v>132</v>
      </c>
      <c r="E53" s="156">
        <v>4</v>
      </c>
      <c r="F53" s="158">
        <f t="shared" si="16"/>
        <v>0</v>
      </c>
      <c r="G53" s="159">
        <f t="shared" si="17"/>
        <v>0</v>
      </c>
      <c r="H53" s="159"/>
      <c r="I53" s="159">
        <f t="shared" si="18"/>
        <v>0</v>
      </c>
      <c r="J53" s="159"/>
      <c r="K53" s="159">
        <f t="shared" si="19"/>
        <v>0</v>
      </c>
      <c r="L53" s="159">
        <v>0</v>
      </c>
      <c r="M53" s="159">
        <f t="shared" si="20"/>
        <v>0</v>
      </c>
      <c r="N53" s="151">
        <v>1E-3</v>
      </c>
      <c r="O53" s="151">
        <f t="shared" si="21"/>
        <v>4.0000000000000001E-3</v>
      </c>
      <c r="P53" s="151">
        <v>0</v>
      </c>
      <c r="Q53" s="151">
        <f t="shared" si="22"/>
        <v>0</v>
      </c>
      <c r="R53" s="151"/>
      <c r="S53" s="151"/>
      <c r="T53" s="152">
        <v>0</v>
      </c>
      <c r="U53" s="151">
        <f t="shared" si="23"/>
        <v>0</v>
      </c>
      <c r="V53" s="143"/>
      <c r="W53" s="143"/>
      <c r="X53" s="143"/>
      <c r="Y53" s="143"/>
      <c r="Z53" s="143"/>
      <c r="AA53" s="143"/>
      <c r="AB53" s="143"/>
      <c r="AC53" s="143"/>
      <c r="AD53" s="143"/>
      <c r="AE53" s="143" t="s">
        <v>104</v>
      </c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</row>
    <row r="54" spans="1:60" ht="22.5" outlineLevel="1" x14ac:dyDescent="0.2">
      <c r="A54" s="144">
        <v>43</v>
      </c>
      <c r="B54" s="144" t="s">
        <v>194</v>
      </c>
      <c r="C54" s="180" t="s">
        <v>195</v>
      </c>
      <c r="D54" s="150" t="s">
        <v>145</v>
      </c>
      <c r="E54" s="156">
        <v>48</v>
      </c>
      <c r="F54" s="158">
        <f t="shared" si="16"/>
        <v>0</v>
      </c>
      <c r="G54" s="159">
        <f t="shared" si="17"/>
        <v>0</v>
      </c>
      <c r="H54" s="159"/>
      <c r="I54" s="159">
        <f t="shared" si="18"/>
        <v>0</v>
      </c>
      <c r="J54" s="159"/>
      <c r="K54" s="159">
        <f t="shared" si="19"/>
        <v>0</v>
      </c>
      <c r="L54" s="159">
        <v>0</v>
      </c>
      <c r="M54" s="159">
        <f t="shared" si="20"/>
        <v>0</v>
      </c>
      <c r="N54" s="151">
        <v>2.0000000000000002E-5</v>
      </c>
      <c r="O54" s="151">
        <f t="shared" si="21"/>
        <v>9.6000000000000002E-4</v>
      </c>
      <c r="P54" s="151">
        <v>3.2000000000000002E-3</v>
      </c>
      <c r="Q54" s="151">
        <f t="shared" si="22"/>
        <v>0.15359999999999999</v>
      </c>
      <c r="R54" s="151"/>
      <c r="S54" s="151"/>
      <c r="T54" s="152">
        <v>5.2999999999999999E-2</v>
      </c>
      <c r="U54" s="151">
        <f t="shared" si="23"/>
        <v>2.54</v>
      </c>
      <c r="V54" s="143"/>
      <c r="W54" s="143"/>
      <c r="X54" s="143"/>
      <c r="Y54" s="143"/>
      <c r="Z54" s="143"/>
      <c r="AA54" s="143"/>
      <c r="AB54" s="143"/>
      <c r="AC54" s="143"/>
      <c r="AD54" s="143"/>
      <c r="AE54" s="143" t="s">
        <v>104</v>
      </c>
      <c r="AF54" s="143"/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</row>
    <row r="55" spans="1:60" outlineLevel="1" x14ac:dyDescent="0.2">
      <c r="A55" s="144">
        <v>44</v>
      </c>
      <c r="B55" s="144" t="s">
        <v>196</v>
      </c>
      <c r="C55" s="180" t="s">
        <v>197</v>
      </c>
      <c r="D55" s="150" t="s">
        <v>122</v>
      </c>
      <c r="E55" s="156">
        <v>0.15359999999999999</v>
      </c>
      <c r="F55" s="158">
        <f t="shared" si="16"/>
        <v>0</v>
      </c>
      <c r="G55" s="159">
        <f t="shared" si="17"/>
        <v>0</v>
      </c>
      <c r="H55" s="159"/>
      <c r="I55" s="159">
        <f t="shared" si="18"/>
        <v>0</v>
      </c>
      <c r="J55" s="159"/>
      <c r="K55" s="159">
        <f t="shared" si="19"/>
        <v>0</v>
      </c>
      <c r="L55" s="159">
        <v>0</v>
      </c>
      <c r="M55" s="159">
        <f t="shared" si="20"/>
        <v>0</v>
      </c>
      <c r="N55" s="151">
        <v>0</v>
      </c>
      <c r="O55" s="151">
        <f t="shared" si="21"/>
        <v>0</v>
      </c>
      <c r="P55" s="151">
        <v>0</v>
      </c>
      <c r="Q55" s="151">
        <f t="shared" si="22"/>
        <v>0</v>
      </c>
      <c r="R55" s="151"/>
      <c r="S55" s="151"/>
      <c r="T55" s="152">
        <v>3.5630000000000002</v>
      </c>
      <c r="U55" s="151">
        <f t="shared" si="23"/>
        <v>0.55000000000000004</v>
      </c>
      <c r="V55" s="143"/>
      <c r="W55" s="143"/>
      <c r="X55" s="143"/>
      <c r="Y55" s="143"/>
      <c r="Z55" s="143"/>
      <c r="AA55" s="143"/>
      <c r="AB55" s="143"/>
      <c r="AC55" s="143"/>
      <c r="AD55" s="143"/>
      <c r="AE55" s="143" t="s">
        <v>104</v>
      </c>
      <c r="AF55" s="143"/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</row>
    <row r="56" spans="1:60" outlineLevel="1" x14ac:dyDescent="0.2">
      <c r="A56" s="144">
        <v>45</v>
      </c>
      <c r="B56" s="144" t="s">
        <v>198</v>
      </c>
      <c r="C56" s="180" t="s">
        <v>199</v>
      </c>
      <c r="D56" s="150" t="s">
        <v>148</v>
      </c>
      <c r="E56" s="156">
        <v>36</v>
      </c>
      <c r="F56" s="158">
        <f t="shared" si="16"/>
        <v>0</v>
      </c>
      <c r="G56" s="159">
        <f t="shared" si="17"/>
        <v>0</v>
      </c>
      <c r="H56" s="159"/>
      <c r="I56" s="159">
        <f t="shared" si="18"/>
        <v>0</v>
      </c>
      <c r="J56" s="159"/>
      <c r="K56" s="159">
        <f t="shared" si="19"/>
        <v>0</v>
      </c>
      <c r="L56" s="159">
        <v>0</v>
      </c>
      <c r="M56" s="159">
        <f t="shared" si="20"/>
        <v>0</v>
      </c>
      <c r="N56" s="151">
        <v>2.9999999999999997E-4</v>
      </c>
      <c r="O56" s="151">
        <f t="shared" si="21"/>
        <v>1.0800000000000001E-2</v>
      </c>
      <c r="P56" s="151">
        <v>0</v>
      </c>
      <c r="Q56" s="151">
        <f t="shared" si="22"/>
        <v>0</v>
      </c>
      <c r="R56" s="151"/>
      <c r="S56" s="151"/>
      <c r="T56" s="152">
        <v>0.13400000000000001</v>
      </c>
      <c r="U56" s="151">
        <f t="shared" si="23"/>
        <v>4.82</v>
      </c>
      <c r="V56" s="143"/>
      <c r="W56" s="143"/>
      <c r="X56" s="143"/>
      <c r="Y56" s="143"/>
      <c r="Z56" s="143"/>
      <c r="AA56" s="143"/>
      <c r="AB56" s="143"/>
      <c r="AC56" s="143"/>
      <c r="AD56" s="143"/>
      <c r="AE56" s="143" t="s">
        <v>104</v>
      </c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</row>
    <row r="57" spans="1:60" outlineLevel="1" x14ac:dyDescent="0.2">
      <c r="A57" s="144">
        <v>46</v>
      </c>
      <c r="B57" s="144" t="s">
        <v>200</v>
      </c>
      <c r="C57" s="180" t="s">
        <v>201</v>
      </c>
      <c r="D57" s="150" t="s">
        <v>202</v>
      </c>
      <c r="E57" s="156">
        <v>260</v>
      </c>
      <c r="F57" s="158">
        <f t="shared" si="16"/>
        <v>0</v>
      </c>
      <c r="G57" s="159">
        <f t="shared" si="17"/>
        <v>0</v>
      </c>
      <c r="H57" s="159"/>
      <c r="I57" s="159">
        <f t="shared" si="18"/>
        <v>0</v>
      </c>
      <c r="J57" s="159"/>
      <c r="K57" s="159">
        <f t="shared" si="19"/>
        <v>0</v>
      </c>
      <c r="L57" s="159">
        <v>0</v>
      </c>
      <c r="M57" s="159">
        <f t="shared" si="20"/>
        <v>0</v>
      </c>
      <c r="N57" s="151">
        <v>1E-3</v>
      </c>
      <c r="O57" s="151">
        <f t="shared" si="21"/>
        <v>0.26</v>
      </c>
      <c r="P57" s="151">
        <v>0</v>
      </c>
      <c r="Q57" s="151">
        <f t="shared" si="22"/>
        <v>0</v>
      </c>
      <c r="R57" s="151"/>
      <c r="S57" s="151"/>
      <c r="T57" s="152">
        <v>0</v>
      </c>
      <c r="U57" s="151">
        <f t="shared" si="23"/>
        <v>0</v>
      </c>
      <c r="V57" s="143"/>
      <c r="W57" s="143"/>
      <c r="X57" s="143"/>
      <c r="Y57" s="143"/>
      <c r="Z57" s="143"/>
      <c r="AA57" s="143"/>
      <c r="AB57" s="143"/>
      <c r="AC57" s="143"/>
      <c r="AD57" s="143"/>
      <c r="AE57" s="143" t="s">
        <v>104</v>
      </c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</row>
    <row r="58" spans="1:60" outlineLevel="1" x14ac:dyDescent="0.2">
      <c r="A58" s="144">
        <v>47</v>
      </c>
      <c r="B58" s="144" t="s">
        <v>203</v>
      </c>
      <c r="C58" s="180" t="s">
        <v>204</v>
      </c>
      <c r="D58" s="150" t="s">
        <v>202</v>
      </c>
      <c r="E58" s="156">
        <v>80</v>
      </c>
      <c r="F58" s="158">
        <f t="shared" si="16"/>
        <v>0</v>
      </c>
      <c r="G58" s="159">
        <f t="shared" si="17"/>
        <v>0</v>
      </c>
      <c r="H58" s="159"/>
      <c r="I58" s="159">
        <f t="shared" si="18"/>
        <v>0</v>
      </c>
      <c r="J58" s="159"/>
      <c r="K58" s="159">
        <f t="shared" si="19"/>
        <v>0</v>
      </c>
      <c r="L58" s="159">
        <v>0</v>
      </c>
      <c r="M58" s="159">
        <f t="shared" si="20"/>
        <v>0</v>
      </c>
      <c r="N58" s="151">
        <v>1E-3</v>
      </c>
      <c r="O58" s="151">
        <f t="shared" si="21"/>
        <v>0.08</v>
      </c>
      <c r="P58" s="151">
        <v>0</v>
      </c>
      <c r="Q58" s="151">
        <f t="shared" si="22"/>
        <v>0</v>
      </c>
      <c r="R58" s="151"/>
      <c r="S58" s="151"/>
      <c r="T58" s="152">
        <v>0</v>
      </c>
      <c r="U58" s="151">
        <f t="shared" si="23"/>
        <v>0</v>
      </c>
      <c r="V58" s="143"/>
      <c r="W58" s="143"/>
      <c r="X58" s="143"/>
      <c r="Y58" s="143"/>
      <c r="Z58" s="143"/>
      <c r="AA58" s="143"/>
      <c r="AB58" s="143"/>
      <c r="AC58" s="143"/>
      <c r="AD58" s="143"/>
      <c r="AE58" s="143" t="s">
        <v>104</v>
      </c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</row>
    <row r="59" spans="1:60" outlineLevel="1" x14ac:dyDescent="0.2">
      <c r="A59" s="144">
        <v>48</v>
      </c>
      <c r="B59" s="144" t="s">
        <v>205</v>
      </c>
      <c r="C59" s="180" t="s">
        <v>206</v>
      </c>
      <c r="D59" s="150" t="s">
        <v>122</v>
      </c>
      <c r="E59" s="156">
        <v>4.8639999999999999</v>
      </c>
      <c r="F59" s="158">
        <f t="shared" si="16"/>
        <v>0</v>
      </c>
      <c r="G59" s="159">
        <f t="shared" si="17"/>
        <v>0</v>
      </c>
      <c r="H59" s="159"/>
      <c r="I59" s="159">
        <f t="shared" si="18"/>
        <v>0</v>
      </c>
      <c r="J59" s="159"/>
      <c r="K59" s="159">
        <f t="shared" si="19"/>
        <v>0</v>
      </c>
      <c r="L59" s="159">
        <v>0</v>
      </c>
      <c r="M59" s="159">
        <f t="shared" si="20"/>
        <v>0</v>
      </c>
      <c r="N59" s="151">
        <v>0</v>
      </c>
      <c r="O59" s="151">
        <f t="shared" si="21"/>
        <v>0</v>
      </c>
      <c r="P59" s="151">
        <v>0</v>
      </c>
      <c r="Q59" s="151">
        <f t="shared" si="22"/>
        <v>0</v>
      </c>
      <c r="R59" s="151"/>
      <c r="S59" s="151"/>
      <c r="T59" s="152">
        <v>3.5630000000000002</v>
      </c>
      <c r="U59" s="151">
        <f t="shared" si="23"/>
        <v>17.329999999999998</v>
      </c>
      <c r="V59" s="143"/>
      <c r="W59" s="143"/>
      <c r="X59" s="143"/>
      <c r="Y59" s="143"/>
      <c r="Z59" s="143"/>
      <c r="AA59" s="143"/>
      <c r="AB59" s="143"/>
      <c r="AC59" s="143"/>
      <c r="AD59" s="143"/>
      <c r="AE59" s="143" t="s">
        <v>104</v>
      </c>
      <c r="AF59" s="143"/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</row>
    <row r="60" spans="1:60" x14ac:dyDescent="0.2">
      <c r="A60" s="145" t="s">
        <v>99</v>
      </c>
      <c r="B60" s="145" t="s">
        <v>64</v>
      </c>
      <c r="C60" s="181" t="s">
        <v>65</v>
      </c>
      <c r="D60" s="153"/>
      <c r="E60" s="157"/>
      <c r="F60" s="160"/>
      <c r="G60" s="160">
        <f>SUMIF(AE61:AE99,"&lt;&gt;NOR",G61:G99)</f>
        <v>0</v>
      </c>
      <c r="H60" s="160"/>
      <c r="I60" s="160">
        <f>SUM(I61:I99)</f>
        <v>0</v>
      </c>
      <c r="J60" s="160"/>
      <c r="K60" s="160">
        <f>SUM(K61:K99)</f>
        <v>0</v>
      </c>
      <c r="L60" s="160"/>
      <c r="M60" s="160">
        <f>SUM(M61:M99)</f>
        <v>0</v>
      </c>
      <c r="N60" s="154"/>
      <c r="O60" s="154">
        <f>SUM(O61:O99)</f>
        <v>0.14545</v>
      </c>
      <c r="P60" s="154"/>
      <c r="Q60" s="154">
        <f>SUM(Q61:Q99)</f>
        <v>0</v>
      </c>
      <c r="R60" s="154"/>
      <c r="S60" s="154"/>
      <c r="T60" s="155"/>
      <c r="U60" s="154">
        <f>SUM(U61:U99)</f>
        <v>43.090000000000018</v>
      </c>
      <c r="AE60" t="s">
        <v>100</v>
      </c>
    </row>
    <row r="61" spans="1:60" outlineLevel="1" x14ac:dyDescent="0.2">
      <c r="A61" s="144">
        <v>49</v>
      </c>
      <c r="B61" s="144" t="s">
        <v>207</v>
      </c>
      <c r="C61" s="180" t="s">
        <v>208</v>
      </c>
      <c r="D61" s="150" t="s">
        <v>132</v>
      </c>
      <c r="E61" s="156">
        <v>26</v>
      </c>
      <c r="F61" s="158">
        <f t="shared" ref="F61:F99" si="24">H61+J61</f>
        <v>0</v>
      </c>
      <c r="G61" s="159">
        <f t="shared" ref="G61:G99" si="25">ROUND(E61*F61,2)</f>
        <v>0</v>
      </c>
      <c r="H61" s="159"/>
      <c r="I61" s="159">
        <f t="shared" ref="I61:I99" si="26">ROUND(E61*H61,2)</f>
        <v>0</v>
      </c>
      <c r="J61" s="159"/>
      <c r="K61" s="159">
        <f t="shared" ref="K61:K99" si="27">ROUND(E61*J61,2)</f>
        <v>0</v>
      </c>
      <c r="L61" s="159">
        <v>0</v>
      </c>
      <c r="M61" s="159">
        <f t="shared" ref="M61:M99" si="28">G61*(1+L61/100)</f>
        <v>0</v>
      </c>
      <c r="N61" s="151">
        <v>5.0000000000000001E-4</v>
      </c>
      <c r="O61" s="151">
        <f t="shared" ref="O61:O99" si="29">ROUND(E61*N61,5)</f>
        <v>1.2999999999999999E-2</v>
      </c>
      <c r="P61" s="151">
        <v>0</v>
      </c>
      <c r="Q61" s="151">
        <f t="shared" ref="Q61:Q99" si="30">ROUND(E61*P61,5)</f>
        <v>0</v>
      </c>
      <c r="R61" s="151"/>
      <c r="S61" s="151"/>
      <c r="T61" s="152">
        <v>0</v>
      </c>
      <c r="U61" s="151">
        <f t="shared" ref="U61:U99" si="31">ROUND(E61*T61,2)</f>
        <v>0</v>
      </c>
      <c r="V61" s="143"/>
      <c r="W61" s="143"/>
      <c r="X61" s="143"/>
      <c r="Y61" s="143"/>
      <c r="Z61" s="143"/>
      <c r="AA61" s="143"/>
      <c r="AB61" s="143"/>
      <c r="AC61" s="143"/>
      <c r="AD61" s="143"/>
      <c r="AE61" s="143" t="s">
        <v>104</v>
      </c>
      <c r="AF61" s="143"/>
      <c r="AG61" s="143"/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</row>
    <row r="62" spans="1:60" outlineLevel="1" x14ac:dyDescent="0.2">
      <c r="A62" s="144">
        <v>50</v>
      </c>
      <c r="B62" s="144" t="s">
        <v>209</v>
      </c>
      <c r="C62" s="180" t="s">
        <v>210</v>
      </c>
      <c r="D62" s="150" t="s">
        <v>148</v>
      </c>
      <c r="E62" s="156">
        <v>26</v>
      </c>
      <c r="F62" s="158">
        <f t="shared" si="24"/>
        <v>0</v>
      </c>
      <c r="G62" s="159">
        <f t="shared" si="25"/>
        <v>0</v>
      </c>
      <c r="H62" s="159"/>
      <c r="I62" s="159">
        <f t="shared" si="26"/>
        <v>0</v>
      </c>
      <c r="J62" s="159"/>
      <c r="K62" s="159">
        <f t="shared" si="27"/>
        <v>0</v>
      </c>
      <c r="L62" s="159">
        <v>0</v>
      </c>
      <c r="M62" s="159">
        <f t="shared" si="28"/>
        <v>0</v>
      </c>
      <c r="N62" s="151">
        <v>5.9999999999999995E-4</v>
      </c>
      <c r="O62" s="151">
        <f t="shared" si="29"/>
        <v>1.5599999999999999E-2</v>
      </c>
      <c r="P62" s="151">
        <v>0</v>
      </c>
      <c r="Q62" s="151">
        <f t="shared" si="30"/>
        <v>0</v>
      </c>
      <c r="R62" s="151"/>
      <c r="S62" s="151"/>
      <c r="T62" s="152">
        <v>0.186</v>
      </c>
      <c r="U62" s="151">
        <f t="shared" si="31"/>
        <v>4.84</v>
      </c>
      <c r="V62" s="143"/>
      <c r="W62" s="143"/>
      <c r="X62" s="143"/>
      <c r="Y62" s="143"/>
      <c r="Z62" s="143"/>
      <c r="AA62" s="143"/>
      <c r="AB62" s="143"/>
      <c r="AC62" s="143"/>
      <c r="AD62" s="143"/>
      <c r="AE62" s="143" t="s">
        <v>104</v>
      </c>
      <c r="AF62" s="143"/>
      <c r="AG62" s="143"/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</row>
    <row r="63" spans="1:60" ht="22.5" outlineLevel="1" x14ac:dyDescent="0.2">
      <c r="A63" s="144">
        <v>51</v>
      </c>
      <c r="B63" s="144" t="s">
        <v>211</v>
      </c>
      <c r="C63" s="180" t="s">
        <v>212</v>
      </c>
      <c r="D63" s="150" t="s">
        <v>132</v>
      </c>
      <c r="E63" s="156">
        <v>7</v>
      </c>
      <c r="F63" s="158">
        <f t="shared" si="24"/>
        <v>0</v>
      </c>
      <c r="G63" s="159">
        <f t="shared" si="25"/>
        <v>0</v>
      </c>
      <c r="H63" s="159"/>
      <c r="I63" s="159">
        <f t="shared" si="26"/>
        <v>0</v>
      </c>
      <c r="J63" s="159"/>
      <c r="K63" s="159">
        <f t="shared" si="27"/>
        <v>0</v>
      </c>
      <c r="L63" s="159">
        <v>0</v>
      </c>
      <c r="M63" s="159">
        <f t="shared" si="28"/>
        <v>0</v>
      </c>
      <c r="N63" s="151">
        <v>2.0000000000000001E-4</v>
      </c>
      <c r="O63" s="151">
        <f t="shared" si="29"/>
        <v>1.4E-3</v>
      </c>
      <c r="P63" s="151">
        <v>0</v>
      </c>
      <c r="Q63" s="151">
        <f t="shared" si="30"/>
        <v>0</v>
      </c>
      <c r="R63" s="151"/>
      <c r="S63" s="151"/>
      <c r="T63" s="152">
        <v>0</v>
      </c>
      <c r="U63" s="151">
        <f t="shared" si="31"/>
        <v>0</v>
      </c>
      <c r="V63" s="143"/>
      <c r="W63" s="143"/>
      <c r="X63" s="143"/>
      <c r="Y63" s="143"/>
      <c r="Z63" s="143"/>
      <c r="AA63" s="143"/>
      <c r="AB63" s="143"/>
      <c r="AC63" s="143"/>
      <c r="AD63" s="143"/>
      <c r="AE63" s="143" t="s">
        <v>104</v>
      </c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</row>
    <row r="64" spans="1:60" outlineLevel="1" x14ac:dyDescent="0.2">
      <c r="A64" s="144">
        <v>52</v>
      </c>
      <c r="B64" s="144" t="s">
        <v>213</v>
      </c>
      <c r="C64" s="180" t="s">
        <v>214</v>
      </c>
      <c r="D64" s="150" t="s">
        <v>148</v>
      </c>
      <c r="E64" s="156">
        <v>2</v>
      </c>
      <c r="F64" s="158">
        <f t="shared" si="24"/>
        <v>0</v>
      </c>
      <c r="G64" s="159">
        <f t="shared" si="25"/>
        <v>0</v>
      </c>
      <c r="H64" s="159"/>
      <c r="I64" s="159">
        <f t="shared" si="26"/>
        <v>0</v>
      </c>
      <c r="J64" s="159"/>
      <c r="K64" s="159">
        <f t="shared" si="27"/>
        <v>0</v>
      </c>
      <c r="L64" s="159">
        <v>0</v>
      </c>
      <c r="M64" s="159">
        <f t="shared" si="28"/>
        <v>0</v>
      </c>
      <c r="N64" s="151">
        <v>1.6060000000000001E-2</v>
      </c>
      <c r="O64" s="151">
        <f t="shared" si="29"/>
        <v>3.2120000000000003E-2</v>
      </c>
      <c r="P64" s="151">
        <v>0</v>
      </c>
      <c r="Q64" s="151">
        <f t="shared" si="30"/>
        <v>0</v>
      </c>
      <c r="R64" s="151"/>
      <c r="S64" s="151"/>
      <c r="T64" s="152">
        <v>1.1020000000000001</v>
      </c>
      <c r="U64" s="151">
        <f t="shared" si="31"/>
        <v>2.2000000000000002</v>
      </c>
      <c r="V64" s="143"/>
      <c r="W64" s="143"/>
      <c r="X64" s="143"/>
      <c r="Y64" s="143"/>
      <c r="Z64" s="143"/>
      <c r="AA64" s="143"/>
      <c r="AB64" s="143"/>
      <c r="AC64" s="143"/>
      <c r="AD64" s="143"/>
      <c r="AE64" s="143" t="s">
        <v>104</v>
      </c>
      <c r="AF64" s="143"/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outlineLevel="1" x14ac:dyDescent="0.2">
      <c r="A65" s="144">
        <v>53</v>
      </c>
      <c r="B65" s="144" t="s">
        <v>215</v>
      </c>
      <c r="C65" s="180" t="s">
        <v>216</v>
      </c>
      <c r="D65" s="150" t="s">
        <v>148</v>
      </c>
      <c r="E65" s="156">
        <v>14</v>
      </c>
      <c r="F65" s="158">
        <f t="shared" si="24"/>
        <v>0</v>
      </c>
      <c r="G65" s="159">
        <f t="shared" si="25"/>
        <v>0</v>
      </c>
      <c r="H65" s="159"/>
      <c r="I65" s="159">
        <f t="shared" si="26"/>
        <v>0</v>
      </c>
      <c r="J65" s="159"/>
      <c r="K65" s="159">
        <f t="shared" si="27"/>
        <v>0</v>
      </c>
      <c r="L65" s="159">
        <v>0</v>
      </c>
      <c r="M65" s="159">
        <f t="shared" si="28"/>
        <v>0</v>
      </c>
      <c r="N65" s="151">
        <v>8.0000000000000004E-4</v>
      </c>
      <c r="O65" s="151">
        <f t="shared" si="29"/>
        <v>1.12E-2</v>
      </c>
      <c r="P65" s="151">
        <v>0</v>
      </c>
      <c r="Q65" s="151">
        <f t="shared" si="30"/>
        <v>0</v>
      </c>
      <c r="R65" s="151"/>
      <c r="S65" s="151"/>
      <c r="T65" s="152">
        <v>6.2E-2</v>
      </c>
      <c r="U65" s="151">
        <f t="shared" si="31"/>
        <v>0.87</v>
      </c>
      <c r="V65" s="143"/>
      <c r="W65" s="143"/>
      <c r="X65" s="143"/>
      <c r="Y65" s="143"/>
      <c r="Z65" s="143"/>
      <c r="AA65" s="143"/>
      <c r="AB65" s="143"/>
      <c r="AC65" s="143"/>
      <c r="AD65" s="143"/>
      <c r="AE65" s="143" t="s">
        <v>104</v>
      </c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outlineLevel="1" x14ac:dyDescent="0.2">
      <c r="A66" s="144">
        <v>54</v>
      </c>
      <c r="B66" s="144" t="s">
        <v>217</v>
      </c>
      <c r="C66" s="180" t="s">
        <v>218</v>
      </c>
      <c r="D66" s="150" t="s">
        <v>148</v>
      </c>
      <c r="E66" s="156">
        <v>2</v>
      </c>
      <c r="F66" s="158">
        <f t="shared" si="24"/>
        <v>0</v>
      </c>
      <c r="G66" s="159">
        <f t="shared" si="25"/>
        <v>0</v>
      </c>
      <c r="H66" s="159"/>
      <c r="I66" s="159">
        <f t="shared" si="26"/>
        <v>0</v>
      </c>
      <c r="J66" s="159"/>
      <c r="K66" s="159">
        <f t="shared" si="27"/>
        <v>0</v>
      </c>
      <c r="L66" s="159">
        <v>0</v>
      </c>
      <c r="M66" s="159">
        <f t="shared" si="28"/>
        <v>0</v>
      </c>
      <c r="N66" s="151">
        <v>3.8000000000000002E-4</v>
      </c>
      <c r="O66" s="151">
        <f t="shared" si="29"/>
        <v>7.6000000000000004E-4</v>
      </c>
      <c r="P66" s="151">
        <v>0</v>
      </c>
      <c r="Q66" s="151">
        <f t="shared" si="30"/>
        <v>0</v>
      </c>
      <c r="R66" s="151"/>
      <c r="S66" s="151"/>
      <c r="T66" s="152">
        <v>0.20699999999999999</v>
      </c>
      <c r="U66" s="151">
        <f t="shared" si="31"/>
        <v>0.41</v>
      </c>
      <c r="V66" s="143"/>
      <c r="W66" s="143"/>
      <c r="X66" s="143"/>
      <c r="Y66" s="143"/>
      <c r="Z66" s="143"/>
      <c r="AA66" s="143"/>
      <c r="AB66" s="143"/>
      <c r="AC66" s="143"/>
      <c r="AD66" s="143"/>
      <c r="AE66" s="143" t="s">
        <v>104</v>
      </c>
      <c r="AF66" s="143"/>
      <c r="AG66" s="143"/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outlineLevel="1" x14ac:dyDescent="0.2">
      <c r="A67" s="144">
        <v>55</v>
      </c>
      <c r="B67" s="144" t="s">
        <v>219</v>
      </c>
      <c r="C67" s="180" t="s">
        <v>220</v>
      </c>
      <c r="D67" s="150" t="s">
        <v>148</v>
      </c>
      <c r="E67" s="156">
        <v>3</v>
      </c>
      <c r="F67" s="158">
        <f t="shared" si="24"/>
        <v>0</v>
      </c>
      <c r="G67" s="159">
        <f t="shared" si="25"/>
        <v>0</v>
      </c>
      <c r="H67" s="159"/>
      <c r="I67" s="159">
        <f t="shared" si="26"/>
        <v>0</v>
      </c>
      <c r="J67" s="159"/>
      <c r="K67" s="159">
        <f t="shared" si="27"/>
        <v>0</v>
      </c>
      <c r="L67" s="159">
        <v>0</v>
      </c>
      <c r="M67" s="159">
        <f t="shared" si="28"/>
        <v>0</v>
      </c>
      <c r="N67" s="151">
        <v>2.5999999999999998E-4</v>
      </c>
      <c r="O67" s="151">
        <f t="shared" si="29"/>
        <v>7.7999999999999999E-4</v>
      </c>
      <c r="P67" s="151">
        <v>0</v>
      </c>
      <c r="Q67" s="151">
        <f t="shared" si="30"/>
        <v>0</v>
      </c>
      <c r="R67" s="151"/>
      <c r="S67" s="151"/>
      <c r="T67" s="152">
        <v>0.16500000000000001</v>
      </c>
      <c r="U67" s="151">
        <f t="shared" si="31"/>
        <v>0.5</v>
      </c>
      <c r="V67" s="143"/>
      <c r="W67" s="143"/>
      <c r="X67" s="143"/>
      <c r="Y67" s="143"/>
      <c r="Z67" s="143"/>
      <c r="AA67" s="143"/>
      <c r="AB67" s="143"/>
      <c r="AC67" s="143"/>
      <c r="AD67" s="143"/>
      <c r="AE67" s="143" t="s">
        <v>104</v>
      </c>
      <c r="AF67" s="143"/>
      <c r="AG67" s="143"/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</row>
    <row r="68" spans="1:60" outlineLevel="1" x14ac:dyDescent="0.2">
      <c r="A68" s="144">
        <v>56</v>
      </c>
      <c r="B68" s="144" t="s">
        <v>221</v>
      </c>
      <c r="C68" s="180" t="s">
        <v>222</v>
      </c>
      <c r="D68" s="150" t="s">
        <v>148</v>
      </c>
      <c r="E68" s="156">
        <v>6</v>
      </c>
      <c r="F68" s="158">
        <f t="shared" si="24"/>
        <v>0</v>
      </c>
      <c r="G68" s="159">
        <f t="shared" si="25"/>
        <v>0</v>
      </c>
      <c r="H68" s="159"/>
      <c r="I68" s="159">
        <f t="shared" si="26"/>
        <v>0</v>
      </c>
      <c r="J68" s="159"/>
      <c r="K68" s="159">
        <f t="shared" si="27"/>
        <v>0</v>
      </c>
      <c r="L68" s="159">
        <v>0</v>
      </c>
      <c r="M68" s="159">
        <f t="shared" si="28"/>
        <v>0</v>
      </c>
      <c r="N68" s="151">
        <v>5.2999999999999998E-4</v>
      </c>
      <c r="O68" s="151">
        <f t="shared" si="29"/>
        <v>3.1800000000000001E-3</v>
      </c>
      <c r="P68" s="151">
        <v>0</v>
      </c>
      <c r="Q68" s="151">
        <f t="shared" si="30"/>
        <v>0</v>
      </c>
      <c r="R68" s="151"/>
      <c r="S68" s="151"/>
      <c r="T68" s="152">
        <v>0.38100000000000001</v>
      </c>
      <c r="U68" s="151">
        <f t="shared" si="31"/>
        <v>2.29</v>
      </c>
      <c r="V68" s="143"/>
      <c r="W68" s="143"/>
      <c r="X68" s="143"/>
      <c r="Y68" s="143"/>
      <c r="Z68" s="143"/>
      <c r="AA68" s="143"/>
      <c r="AB68" s="143"/>
      <c r="AC68" s="143"/>
      <c r="AD68" s="143"/>
      <c r="AE68" s="143" t="s">
        <v>104</v>
      </c>
      <c r="AF68" s="143"/>
      <c r="AG68" s="143"/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</row>
    <row r="69" spans="1:60" outlineLevel="1" x14ac:dyDescent="0.2">
      <c r="A69" s="144">
        <v>57</v>
      </c>
      <c r="B69" s="144" t="s">
        <v>223</v>
      </c>
      <c r="C69" s="180" t="s">
        <v>224</v>
      </c>
      <c r="D69" s="150" t="s">
        <v>148</v>
      </c>
      <c r="E69" s="156">
        <v>4</v>
      </c>
      <c r="F69" s="158">
        <f t="shared" si="24"/>
        <v>0</v>
      </c>
      <c r="G69" s="159">
        <f t="shared" si="25"/>
        <v>0</v>
      </c>
      <c r="H69" s="159"/>
      <c r="I69" s="159">
        <f t="shared" si="26"/>
        <v>0</v>
      </c>
      <c r="J69" s="159"/>
      <c r="K69" s="159">
        <f t="shared" si="27"/>
        <v>0</v>
      </c>
      <c r="L69" s="159">
        <v>0</v>
      </c>
      <c r="M69" s="159">
        <f t="shared" si="28"/>
        <v>0</v>
      </c>
      <c r="N69" s="151">
        <v>2.5200000000000001E-3</v>
      </c>
      <c r="O69" s="151">
        <f t="shared" si="29"/>
        <v>1.008E-2</v>
      </c>
      <c r="P69" s="151">
        <v>0</v>
      </c>
      <c r="Q69" s="151">
        <f t="shared" si="30"/>
        <v>0</v>
      </c>
      <c r="R69" s="151"/>
      <c r="S69" s="151"/>
      <c r="T69" s="152">
        <v>0.433</v>
      </c>
      <c r="U69" s="151">
        <f t="shared" si="31"/>
        <v>1.73</v>
      </c>
      <c r="V69" s="143"/>
      <c r="W69" s="143"/>
      <c r="X69" s="143"/>
      <c r="Y69" s="143"/>
      <c r="Z69" s="143"/>
      <c r="AA69" s="143"/>
      <c r="AB69" s="143"/>
      <c r="AC69" s="143"/>
      <c r="AD69" s="143"/>
      <c r="AE69" s="143" t="s">
        <v>104</v>
      </c>
      <c r="AF69" s="143"/>
      <c r="AG69" s="143"/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</row>
    <row r="70" spans="1:60" outlineLevel="1" x14ac:dyDescent="0.2">
      <c r="A70" s="144">
        <v>58</v>
      </c>
      <c r="B70" s="144" t="s">
        <v>225</v>
      </c>
      <c r="C70" s="180" t="s">
        <v>226</v>
      </c>
      <c r="D70" s="150" t="s">
        <v>148</v>
      </c>
      <c r="E70" s="156">
        <v>36</v>
      </c>
      <c r="F70" s="158">
        <f t="shared" si="24"/>
        <v>0</v>
      </c>
      <c r="G70" s="159">
        <f t="shared" si="25"/>
        <v>0</v>
      </c>
      <c r="H70" s="159"/>
      <c r="I70" s="159">
        <f t="shared" si="26"/>
        <v>0</v>
      </c>
      <c r="J70" s="159"/>
      <c r="K70" s="159">
        <f t="shared" si="27"/>
        <v>0</v>
      </c>
      <c r="L70" s="159">
        <v>0</v>
      </c>
      <c r="M70" s="159">
        <f t="shared" si="28"/>
        <v>0</v>
      </c>
      <c r="N70" s="151">
        <v>2.4000000000000001E-4</v>
      </c>
      <c r="O70" s="151">
        <f t="shared" si="29"/>
        <v>8.6400000000000001E-3</v>
      </c>
      <c r="P70" s="151">
        <v>0</v>
      </c>
      <c r="Q70" s="151">
        <f t="shared" si="30"/>
        <v>0</v>
      </c>
      <c r="R70" s="151"/>
      <c r="S70" s="151"/>
      <c r="T70" s="152">
        <v>0.27800000000000002</v>
      </c>
      <c r="U70" s="151">
        <f t="shared" si="31"/>
        <v>10.01</v>
      </c>
      <c r="V70" s="143"/>
      <c r="W70" s="143"/>
      <c r="X70" s="143"/>
      <c r="Y70" s="143"/>
      <c r="Z70" s="143"/>
      <c r="AA70" s="143"/>
      <c r="AB70" s="143"/>
      <c r="AC70" s="143"/>
      <c r="AD70" s="143"/>
      <c r="AE70" s="143" t="s">
        <v>104</v>
      </c>
      <c r="AF70" s="143"/>
      <c r="AG70" s="143"/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</row>
    <row r="71" spans="1:60" outlineLevel="1" x14ac:dyDescent="0.2">
      <c r="A71" s="144">
        <v>59</v>
      </c>
      <c r="B71" s="144" t="s">
        <v>227</v>
      </c>
      <c r="C71" s="180" t="s">
        <v>228</v>
      </c>
      <c r="D71" s="150" t="s">
        <v>132</v>
      </c>
      <c r="E71" s="156">
        <v>14</v>
      </c>
      <c r="F71" s="158">
        <f t="shared" si="24"/>
        <v>0</v>
      </c>
      <c r="G71" s="159">
        <f t="shared" si="25"/>
        <v>0</v>
      </c>
      <c r="H71" s="159"/>
      <c r="I71" s="159">
        <f t="shared" si="26"/>
        <v>0</v>
      </c>
      <c r="J71" s="159"/>
      <c r="K71" s="159">
        <f t="shared" si="27"/>
        <v>0</v>
      </c>
      <c r="L71" s="159">
        <v>0</v>
      </c>
      <c r="M71" s="159">
        <f t="shared" si="28"/>
        <v>0</v>
      </c>
      <c r="N71" s="151">
        <v>5.9999999999999995E-4</v>
      </c>
      <c r="O71" s="151">
        <f t="shared" si="29"/>
        <v>8.3999999999999995E-3</v>
      </c>
      <c r="P71" s="151">
        <v>0</v>
      </c>
      <c r="Q71" s="151">
        <f t="shared" si="30"/>
        <v>0</v>
      </c>
      <c r="R71" s="151"/>
      <c r="S71" s="151"/>
      <c r="T71" s="152">
        <v>0</v>
      </c>
      <c r="U71" s="151">
        <f t="shared" si="31"/>
        <v>0</v>
      </c>
      <c r="V71" s="143"/>
      <c r="W71" s="143"/>
      <c r="X71" s="143"/>
      <c r="Y71" s="143"/>
      <c r="Z71" s="143"/>
      <c r="AA71" s="143"/>
      <c r="AB71" s="143"/>
      <c r="AC71" s="143"/>
      <c r="AD71" s="143"/>
      <c r="AE71" s="143" t="s">
        <v>104</v>
      </c>
      <c r="AF71" s="143"/>
      <c r="AG71" s="143"/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</row>
    <row r="72" spans="1:60" outlineLevel="1" x14ac:dyDescent="0.2">
      <c r="A72" s="144">
        <v>60</v>
      </c>
      <c r="B72" s="144" t="s">
        <v>229</v>
      </c>
      <c r="C72" s="180" t="s">
        <v>230</v>
      </c>
      <c r="D72" s="150" t="s">
        <v>148</v>
      </c>
      <c r="E72" s="156">
        <v>1</v>
      </c>
      <c r="F72" s="158">
        <f t="shared" si="24"/>
        <v>0</v>
      </c>
      <c r="G72" s="159">
        <f t="shared" si="25"/>
        <v>0</v>
      </c>
      <c r="H72" s="159"/>
      <c r="I72" s="159">
        <f t="shared" si="26"/>
        <v>0</v>
      </c>
      <c r="J72" s="159"/>
      <c r="K72" s="159">
        <f t="shared" si="27"/>
        <v>0</v>
      </c>
      <c r="L72" s="159">
        <v>0</v>
      </c>
      <c r="M72" s="159">
        <f t="shared" si="28"/>
        <v>0</v>
      </c>
      <c r="N72" s="151">
        <v>6.6E-4</v>
      </c>
      <c r="O72" s="151">
        <f t="shared" si="29"/>
        <v>6.6E-4</v>
      </c>
      <c r="P72" s="151">
        <v>0</v>
      </c>
      <c r="Q72" s="151">
        <f t="shared" si="30"/>
        <v>0</v>
      </c>
      <c r="R72" s="151"/>
      <c r="S72" s="151"/>
      <c r="T72" s="152">
        <v>0.22700000000000001</v>
      </c>
      <c r="U72" s="151">
        <f t="shared" si="31"/>
        <v>0.23</v>
      </c>
      <c r="V72" s="143"/>
      <c r="W72" s="143"/>
      <c r="X72" s="143"/>
      <c r="Y72" s="143"/>
      <c r="Z72" s="143"/>
      <c r="AA72" s="143"/>
      <c r="AB72" s="143"/>
      <c r="AC72" s="143"/>
      <c r="AD72" s="143"/>
      <c r="AE72" s="143" t="s">
        <v>104</v>
      </c>
      <c r="AF72" s="143"/>
      <c r="AG72" s="143"/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</row>
    <row r="73" spans="1:60" outlineLevel="1" x14ac:dyDescent="0.2">
      <c r="A73" s="144">
        <v>61</v>
      </c>
      <c r="B73" s="144" t="s">
        <v>231</v>
      </c>
      <c r="C73" s="180" t="s">
        <v>232</v>
      </c>
      <c r="D73" s="150" t="s">
        <v>148</v>
      </c>
      <c r="E73" s="156">
        <v>2</v>
      </c>
      <c r="F73" s="158">
        <f t="shared" si="24"/>
        <v>0</v>
      </c>
      <c r="G73" s="159">
        <f t="shared" si="25"/>
        <v>0</v>
      </c>
      <c r="H73" s="159"/>
      <c r="I73" s="159">
        <f t="shared" si="26"/>
        <v>0</v>
      </c>
      <c r="J73" s="159"/>
      <c r="K73" s="159">
        <f t="shared" si="27"/>
        <v>0</v>
      </c>
      <c r="L73" s="159">
        <v>0</v>
      </c>
      <c r="M73" s="159">
        <f t="shared" si="28"/>
        <v>0</v>
      </c>
      <c r="N73" s="151">
        <v>6.4999999999999997E-4</v>
      </c>
      <c r="O73" s="151">
        <f t="shared" si="29"/>
        <v>1.2999999999999999E-3</v>
      </c>
      <c r="P73" s="151">
        <v>0</v>
      </c>
      <c r="Q73" s="151">
        <f t="shared" si="30"/>
        <v>0</v>
      </c>
      <c r="R73" s="151"/>
      <c r="S73" s="151"/>
      <c r="T73" s="152">
        <v>0.20699999999999999</v>
      </c>
      <c r="U73" s="151">
        <f t="shared" si="31"/>
        <v>0.41</v>
      </c>
      <c r="V73" s="143"/>
      <c r="W73" s="143"/>
      <c r="X73" s="143"/>
      <c r="Y73" s="143"/>
      <c r="Z73" s="143"/>
      <c r="AA73" s="143"/>
      <c r="AB73" s="143"/>
      <c r="AC73" s="143"/>
      <c r="AD73" s="143"/>
      <c r="AE73" s="143" t="s">
        <v>104</v>
      </c>
      <c r="AF73" s="143"/>
      <c r="AG73" s="143"/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</row>
    <row r="74" spans="1:60" outlineLevel="1" x14ac:dyDescent="0.2">
      <c r="A74" s="144">
        <v>62</v>
      </c>
      <c r="B74" s="144" t="s">
        <v>233</v>
      </c>
      <c r="C74" s="180" t="s">
        <v>234</v>
      </c>
      <c r="D74" s="150" t="s">
        <v>148</v>
      </c>
      <c r="E74" s="156">
        <v>1</v>
      </c>
      <c r="F74" s="158">
        <f t="shared" si="24"/>
        <v>0</v>
      </c>
      <c r="G74" s="159">
        <f t="shared" si="25"/>
        <v>0</v>
      </c>
      <c r="H74" s="159"/>
      <c r="I74" s="159">
        <f t="shared" si="26"/>
        <v>0</v>
      </c>
      <c r="J74" s="159"/>
      <c r="K74" s="159">
        <f t="shared" si="27"/>
        <v>0</v>
      </c>
      <c r="L74" s="159">
        <v>0</v>
      </c>
      <c r="M74" s="159">
        <f t="shared" si="28"/>
        <v>0</v>
      </c>
      <c r="N74" s="151">
        <v>2.8E-3</v>
      </c>
      <c r="O74" s="151">
        <f t="shared" si="29"/>
        <v>2.8E-3</v>
      </c>
      <c r="P74" s="151">
        <v>0</v>
      </c>
      <c r="Q74" s="151">
        <f t="shared" si="30"/>
        <v>0</v>
      </c>
      <c r="R74" s="151"/>
      <c r="S74" s="151"/>
      <c r="T74" s="152">
        <v>0.42399999999999999</v>
      </c>
      <c r="U74" s="151">
        <f t="shared" si="31"/>
        <v>0.42</v>
      </c>
      <c r="V74" s="143"/>
      <c r="W74" s="143"/>
      <c r="X74" s="143"/>
      <c r="Y74" s="143"/>
      <c r="Z74" s="143"/>
      <c r="AA74" s="143"/>
      <c r="AB74" s="143"/>
      <c r="AC74" s="143"/>
      <c r="AD74" s="143"/>
      <c r="AE74" s="143" t="s">
        <v>104</v>
      </c>
      <c r="AF74" s="143"/>
      <c r="AG74" s="143"/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</row>
    <row r="75" spans="1:60" outlineLevel="1" x14ac:dyDescent="0.2">
      <c r="A75" s="144">
        <v>63</v>
      </c>
      <c r="B75" s="144" t="s">
        <v>235</v>
      </c>
      <c r="C75" s="180" t="s">
        <v>236</v>
      </c>
      <c r="D75" s="150" t="s">
        <v>148</v>
      </c>
      <c r="E75" s="156">
        <v>1</v>
      </c>
      <c r="F75" s="158">
        <f t="shared" si="24"/>
        <v>0</v>
      </c>
      <c r="G75" s="159">
        <f t="shared" si="25"/>
        <v>0</v>
      </c>
      <c r="H75" s="159"/>
      <c r="I75" s="159">
        <f t="shared" si="26"/>
        <v>0</v>
      </c>
      <c r="J75" s="159"/>
      <c r="K75" s="159">
        <f t="shared" si="27"/>
        <v>0</v>
      </c>
      <c r="L75" s="159">
        <v>0</v>
      </c>
      <c r="M75" s="159">
        <f t="shared" si="28"/>
        <v>0</v>
      </c>
      <c r="N75" s="151">
        <v>0</v>
      </c>
      <c r="O75" s="151">
        <f t="shared" si="29"/>
        <v>0</v>
      </c>
      <c r="P75" s="151">
        <v>0</v>
      </c>
      <c r="Q75" s="151">
        <f t="shared" si="30"/>
        <v>0</v>
      </c>
      <c r="R75" s="151"/>
      <c r="S75" s="151"/>
      <c r="T75" s="152">
        <v>0.26800000000000002</v>
      </c>
      <c r="U75" s="151">
        <f t="shared" si="31"/>
        <v>0.27</v>
      </c>
      <c r="V75" s="143"/>
      <c r="W75" s="143"/>
      <c r="X75" s="143"/>
      <c r="Y75" s="143"/>
      <c r="Z75" s="143"/>
      <c r="AA75" s="143"/>
      <c r="AB75" s="143"/>
      <c r="AC75" s="143"/>
      <c r="AD75" s="143"/>
      <c r="AE75" s="143" t="s">
        <v>104</v>
      </c>
      <c r="AF75" s="143"/>
      <c r="AG75" s="143"/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  <c r="AX75" s="143"/>
      <c r="AY75" s="143"/>
      <c r="AZ75" s="143"/>
      <c r="BA75" s="143"/>
      <c r="BB75" s="143"/>
      <c r="BC75" s="143"/>
      <c r="BD75" s="143"/>
      <c r="BE75" s="143"/>
      <c r="BF75" s="143"/>
      <c r="BG75" s="143"/>
      <c r="BH75" s="143"/>
    </row>
    <row r="76" spans="1:60" outlineLevel="1" x14ac:dyDescent="0.2">
      <c r="A76" s="144">
        <v>64</v>
      </c>
      <c r="B76" s="144" t="s">
        <v>237</v>
      </c>
      <c r="C76" s="180" t="s">
        <v>238</v>
      </c>
      <c r="D76" s="150" t="s">
        <v>148</v>
      </c>
      <c r="E76" s="156">
        <v>1</v>
      </c>
      <c r="F76" s="158">
        <f t="shared" si="24"/>
        <v>0</v>
      </c>
      <c r="G76" s="159">
        <f t="shared" si="25"/>
        <v>0</v>
      </c>
      <c r="H76" s="159"/>
      <c r="I76" s="159">
        <f t="shared" si="26"/>
        <v>0</v>
      </c>
      <c r="J76" s="159"/>
      <c r="K76" s="159">
        <f t="shared" si="27"/>
        <v>0</v>
      </c>
      <c r="L76" s="159">
        <v>0</v>
      </c>
      <c r="M76" s="159">
        <f t="shared" si="28"/>
        <v>0</v>
      </c>
      <c r="N76" s="151">
        <v>0</v>
      </c>
      <c r="O76" s="151">
        <f t="shared" si="29"/>
        <v>0</v>
      </c>
      <c r="P76" s="151">
        <v>0</v>
      </c>
      <c r="Q76" s="151">
        <f t="shared" si="30"/>
        <v>0</v>
      </c>
      <c r="R76" s="151"/>
      <c r="S76" s="151"/>
      <c r="T76" s="152">
        <v>0.35</v>
      </c>
      <c r="U76" s="151">
        <f t="shared" si="31"/>
        <v>0.35</v>
      </c>
      <c r="V76" s="143"/>
      <c r="W76" s="143"/>
      <c r="X76" s="143"/>
      <c r="Y76" s="143"/>
      <c r="Z76" s="143"/>
      <c r="AA76" s="143"/>
      <c r="AB76" s="143"/>
      <c r="AC76" s="143"/>
      <c r="AD76" s="143"/>
      <c r="AE76" s="143" t="s">
        <v>104</v>
      </c>
      <c r="AF76" s="143"/>
      <c r="AG76" s="143"/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</row>
    <row r="77" spans="1:60" outlineLevel="1" x14ac:dyDescent="0.2">
      <c r="A77" s="144">
        <v>65</v>
      </c>
      <c r="B77" s="144" t="s">
        <v>239</v>
      </c>
      <c r="C77" s="180" t="s">
        <v>240</v>
      </c>
      <c r="D77" s="150" t="s">
        <v>148</v>
      </c>
      <c r="E77" s="156">
        <v>1</v>
      </c>
      <c r="F77" s="158">
        <f t="shared" si="24"/>
        <v>0</v>
      </c>
      <c r="G77" s="159">
        <f t="shared" si="25"/>
        <v>0</v>
      </c>
      <c r="H77" s="159"/>
      <c r="I77" s="159">
        <f t="shared" si="26"/>
        <v>0</v>
      </c>
      <c r="J77" s="159"/>
      <c r="K77" s="159">
        <f t="shared" si="27"/>
        <v>0</v>
      </c>
      <c r="L77" s="159">
        <v>0</v>
      </c>
      <c r="M77" s="159">
        <f t="shared" si="28"/>
        <v>0</v>
      </c>
      <c r="N77" s="151">
        <v>0</v>
      </c>
      <c r="O77" s="151">
        <f t="shared" si="29"/>
        <v>0</v>
      </c>
      <c r="P77" s="151">
        <v>0</v>
      </c>
      <c r="Q77" s="151">
        <f t="shared" si="30"/>
        <v>0</v>
      </c>
      <c r="R77" s="151"/>
      <c r="S77" s="151"/>
      <c r="T77" s="152">
        <v>0.42199999999999999</v>
      </c>
      <c r="U77" s="151">
        <f t="shared" si="31"/>
        <v>0.42</v>
      </c>
      <c r="V77" s="143"/>
      <c r="W77" s="143"/>
      <c r="X77" s="143"/>
      <c r="Y77" s="143"/>
      <c r="Z77" s="143"/>
      <c r="AA77" s="143"/>
      <c r="AB77" s="143"/>
      <c r="AC77" s="143"/>
      <c r="AD77" s="143"/>
      <c r="AE77" s="143" t="s">
        <v>104</v>
      </c>
      <c r="AF77" s="143"/>
      <c r="AG77" s="143"/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</row>
    <row r="78" spans="1:60" outlineLevel="1" x14ac:dyDescent="0.2">
      <c r="A78" s="144">
        <v>66</v>
      </c>
      <c r="B78" s="144" t="s">
        <v>241</v>
      </c>
      <c r="C78" s="180" t="s">
        <v>242</v>
      </c>
      <c r="D78" s="150" t="s">
        <v>148</v>
      </c>
      <c r="E78" s="156">
        <v>2</v>
      </c>
      <c r="F78" s="158">
        <f t="shared" si="24"/>
        <v>0</v>
      </c>
      <c r="G78" s="159">
        <f t="shared" si="25"/>
        <v>0</v>
      </c>
      <c r="H78" s="159"/>
      <c r="I78" s="159">
        <f t="shared" si="26"/>
        <v>0</v>
      </c>
      <c r="J78" s="159"/>
      <c r="K78" s="159">
        <f t="shared" si="27"/>
        <v>0</v>
      </c>
      <c r="L78" s="159">
        <v>0</v>
      </c>
      <c r="M78" s="159">
        <f t="shared" si="28"/>
        <v>0</v>
      </c>
      <c r="N78" s="151">
        <v>0</v>
      </c>
      <c r="O78" s="151">
        <f t="shared" si="29"/>
        <v>0</v>
      </c>
      <c r="P78" s="151">
        <v>0</v>
      </c>
      <c r="Q78" s="151">
        <f t="shared" si="30"/>
        <v>0</v>
      </c>
      <c r="R78" s="151"/>
      <c r="S78" s="151"/>
      <c r="T78" s="152">
        <v>0.216</v>
      </c>
      <c r="U78" s="151">
        <f t="shared" si="31"/>
        <v>0.43</v>
      </c>
      <c r="V78" s="143"/>
      <c r="W78" s="143"/>
      <c r="X78" s="143"/>
      <c r="Y78" s="143"/>
      <c r="Z78" s="143"/>
      <c r="AA78" s="143"/>
      <c r="AB78" s="143"/>
      <c r="AC78" s="143"/>
      <c r="AD78" s="143"/>
      <c r="AE78" s="143" t="s">
        <v>104</v>
      </c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</row>
    <row r="79" spans="1:60" outlineLevel="1" x14ac:dyDescent="0.2">
      <c r="A79" s="144">
        <v>67</v>
      </c>
      <c r="B79" s="144" t="s">
        <v>243</v>
      </c>
      <c r="C79" s="180" t="s">
        <v>244</v>
      </c>
      <c r="D79" s="150" t="s">
        <v>148</v>
      </c>
      <c r="E79" s="156">
        <v>1</v>
      </c>
      <c r="F79" s="158">
        <f t="shared" si="24"/>
        <v>0</v>
      </c>
      <c r="G79" s="159">
        <f t="shared" si="25"/>
        <v>0</v>
      </c>
      <c r="H79" s="159"/>
      <c r="I79" s="159">
        <f t="shared" si="26"/>
        <v>0</v>
      </c>
      <c r="J79" s="159"/>
      <c r="K79" s="159">
        <f t="shared" si="27"/>
        <v>0</v>
      </c>
      <c r="L79" s="159">
        <v>0</v>
      </c>
      <c r="M79" s="159">
        <f t="shared" si="28"/>
        <v>0</v>
      </c>
      <c r="N79" s="151">
        <v>0</v>
      </c>
      <c r="O79" s="151">
        <f t="shared" si="29"/>
        <v>0</v>
      </c>
      <c r="P79" s="151">
        <v>0</v>
      </c>
      <c r="Q79" s="151">
        <f t="shared" si="30"/>
        <v>0</v>
      </c>
      <c r="R79" s="151"/>
      <c r="S79" s="151"/>
      <c r="T79" s="152">
        <v>0.28799999999999998</v>
      </c>
      <c r="U79" s="151">
        <f t="shared" si="31"/>
        <v>0.28999999999999998</v>
      </c>
      <c r="V79" s="143"/>
      <c r="W79" s="143"/>
      <c r="X79" s="143"/>
      <c r="Y79" s="143"/>
      <c r="Z79" s="143"/>
      <c r="AA79" s="143"/>
      <c r="AB79" s="143"/>
      <c r="AC79" s="143"/>
      <c r="AD79" s="143"/>
      <c r="AE79" s="143" t="s">
        <v>104</v>
      </c>
      <c r="AF79" s="143"/>
      <c r="AG79" s="143"/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</row>
    <row r="80" spans="1:60" outlineLevel="1" x14ac:dyDescent="0.2">
      <c r="A80" s="144">
        <v>68</v>
      </c>
      <c r="B80" s="144" t="s">
        <v>245</v>
      </c>
      <c r="C80" s="180" t="s">
        <v>246</v>
      </c>
      <c r="D80" s="150" t="s">
        <v>148</v>
      </c>
      <c r="E80" s="156">
        <v>6</v>
      </c>
      <c r="F80" s="158">
        <f t="shared" si="24"/>
        <v>0</v>
      </c>
      <c r="G80" s="159">
        <f t="shared" si="25"/>
        <v>0</v>
      </c>
      <c r="H80" s="159"/>
      <c r="I80" s="159">
        <f t="shared" si="26"/>
        <v>0</v>
      </c>
      <c r="J80" s="159"/>
      <c r="K80" s="159">
        <f t="shared" si="27"/>
        <v>0</v>
      </c>
      <c r="L80" s="159">
        <v>0</v>
      </c>
      <c r="M80" s="159">
        <f t="shared" si="28"/>
        <v>0</v>
      </c>
      <c r="N80" s="151">
        <v>1.3999999999999999E-4</v>
      </c>
      <c r="O80" s="151">
        <f t="shared" si="29"/>
        <v>8.4000000000000003E-4</v>
      </c>
      <c r="P80" s="151">
        <v>0</v>
      </c>
      <c r="Q80" s="151">
        <f t="shared" si="30"/>
        <v>0</v>
      </c>
      <c r="R80" s="151"/>
      <c r="S80" s="151"/>
      <c r="T80" s="152">
        <v>0.16500000000000001</v>
      </c>
      <c r="U80" s="151">
        <f t="shared" si="31"/>
        <v>0.99</v>
      </c>
      <c r="V80" s="143"/>
      <c r="W80" s="143"/>
      <c r="X80" s="143"/>
      <c r="Y80" s="143"/>
      <c r="Z80" s="143"/>
      <c r="AA80" s="143"/>
      <c r="AB80" s="143"/>
      <c r="AC80" s="143"/>
      <c r="AD80" s="143"/>
      <c r="AE80" s="143" t="s">
        <v>104</v>
      </c>
      <c r="AF80" s="143"/>
      <c r="AG80" s="143"/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</row>
    <row r="81" spans="1:60" outlineLevel="1" x14ac:dyDescent="0.2">
      <c r="A81" s="144">
        <v>69</v>
      </c>
      <c r="B81" s="144" t="s">
        <v>247</v>
      </c>
      <c r="C81" s="180" t="s">
        <v>248</v>
      </c>
      <c r="D81" s="150" t="s">
        <v>148</v>
      </c>
      <c r="E81" s="156">
        <v>6</v>
      </c>
      <c r="F81" s="158">
        <f t="shared" si="24"/>
        <v>0</v>
      </c>
      <c r="G81" s="159">
        <f t="shared" si="25"/>
        <v>0</v>
      </c>
      <c r="H81" s="159"/>
      <c r="I81" s="159">
        <f t="shared" si="26"/>
        <v>0</v>
      </c>
      <c r="J81" s="159"/>
      <c r="K81" s="159">
        <f t="shared" si="27"/>
        <v>0</v>
      </c>
      <c r="L81" s="159">
        <v>0</v>
      </c>
      <c r="M81" s="159">
        <f t="shared" si="28"/>
        <v>0</v>
      </c>
      <c r="N81" s="151">
        <v>2.0000000000000001E-4</v>
      </c>
      <c r="O81" s="151">
        <f t="shared" si="29"/>
        <v>1.1999999999999999E-3</v>
      </c>
      <c r="P81" s="151">
        <v>0</v>
      </c>
      <c r="Q81" s="151">
        <f t="shared" si="30"/>
        <v>0</v>
      </c>
      <c r="R81" s="151"/>
      <c r="S81" s="151"/>
      <c r="T81" s="152">
        <v>0.20699999999999999</v>
      </c>
      <c r="U81" s="151">
        <f t="shared" si="31"/>
        <v>1.24</v>
      </c>
      <c r="V81" s="143"/>
      <c r="W81" s="143"/>
      <c r="X81" s="143"/>
      <c r="Y81" s="143"/>
      <c r="Z81" s="143"/>
      <c r="AA81" s="143"/>
      <c r="AB81" s="143"/>
      <c r="AC81" s="143"/>
      <c r="AD81" s="143"/>
      <c r="AE81" s="143" t="s">
        <v>104</v>
      </c>
      <c r="AF81" s="143"/>
      <c r="AG81" s="143"/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</row>
    <row r="82" spans="1:60" outlineLevel="1" x14ac:dyDescent="0.2">
      <c r="A82" s="144">
        <v>70</v>
      </c>
      <c r="B82" s="144" t="s">
        <v>249</v>
      </c>
      <c r="C82" s="180" t="s">
        <v>250</v>
      </c>
      <c r="D82" s="150" t="s">
        <v>148</v>
      </c>
      <c r="E82" s="156">
        <v>8</v>
      </c>
      <c r="F82" s="158">
        <f t="shared" si="24"/>
        <v>0</v>
      </c>
      <c r="G82" s="159">
        <f t="shared" si="25"/>
        <v>0</v>
      </c>
      <c r="H82" s="159"/>
      <c r="I82" s="159">
        <f t="shared" si="26"/>
        <v>0</v>
      </c>
      <c r="J82" s="159"/>
      <c r="K82" s="159">
        <f t="shared" si="27"/>
        <v>0</v>
      </c>
      <c r="L82" s="159">
        <v>0</v>
      </c>
      <c r="M82" s="159">
        <f t="shared" si="28"/>
        <v>0</v>
      </c>
      <c r="N82" s="151">
        <v>3.2000000000000003E-4</v>
      </c>
      <c r="O82" s="151">
        <f t="shared" si="29"/>
        <v>2.5600000000000002E-3</v>
      </c>
      <c r="P82" s="151">
        <v>0</v>
      </c>
      <c r="Q82" s="151">
        <f t="shared" si="30"/>
        <v>0</v>
      </c>
      <c r="R82" s="151"/>
      <c r="S82" s="151"/>
      <c r="T82" s="152">
        <v>0.22700000000000001</v>
      </c>
      <c r="U82" s="151">
        <f t="shared" si="31"/>
        <v>1.82</v>
      </c>
      <c r="V82" s="143"/>
      <c r="W82" s="143"/>
      <c r="X82" s="143"/>
      <c r="Y82" s="143"/>
      <c r="Z82" s="143"/>
      <c r="AA82" s="143"/>
      <c r="AB82" s="143"/>
      <c r="AC82" s="143"/>
      <c r="AD82" s="143"/>
      <c r="AE82" s="143" t="s">
        <v>104</v>
      </c>
      <c r="AF82" s="143"/>
      <c r="AG82" s="143"/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</row>
    <row r="83" spans="1:60" outlineLevel="1" x14ac:dyDescent="0.2">
      <c r="A83" s="144">
        <v>71</v>
      </c>
      <c r="B83" s="144" t="s">
        <v>251</v>
      </c>
      <c r="C83" s="180" t="s">
        <v>252</v>
      </c>
      <c r="D83" s="150" t="s">
        <v>148</v>
      </c>
      <c r="E83" s="156">
        <v>8</v>
      </c>
      <c r="F83" s="158">
        <f t="shared" si="24"/>
        <v>0</v>
      </c>
      <c r="G83" s="159">
        <f t="shared" si="25"/>
        <v>0</v>
      </c>
      <c r="H83" s="159"/>
      <c r="I83" s="159">
        <f t="shared" si="26"/>
        <v>0</v>
      </c>
      <c r="J83" s="159"/>
      <c r="K83" s="159">
        <f t="shared" si="27"/>
        <v>0</v>
      </c>
      <c r="L83" s="159">
        <v>0</v>
      </c>
      <c r="M83" s="159">
        <f t="shared" si="28"/>
        <v>0</v>
      </c>
      <c r="N83" s="151">
        <v>5.1999999999999995E-4</v>
      </c>
      <c r="O83" s="151">
        <f t="shared" si="29"/>
        <v>4.1599999999999996E-3</v>
      </c>
      <c r="P83" s="151">
        <v>0</v>
      </c>
      <c r="Q83" s="151">
        <f t="shared" si="30"/>
        <v>0</v>
      </c>
      <c r="R83" s="151"/>
      <c r="S83" s="151"/>
      <c r="T83" s="152">
        <v>0.26900000000000002</v>
      </c>
      <c r="U83" s="151">
        <f t="shared" si="31"/>
        <v>2.15</v>
      </c>
      <c r="V83" s="143"/>
      <c r="W83" s="143"/>
      <c r="X83" s="143"/>
      <c r="Y83" s="143"/>
      <c r="Z83" s="143"/>
      <c r="AA83" s="143"/>
      <c r="AB83" s="143"/>
      <c r="AC83" s="143"/>
      <c r="AD83" s="143"/>
      <c r="AE83" s="143" t="s">
        <v>104</v>
      </c>
      <c r="AF83" s="143"/>
      <c r="AG83" s="143"/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</row>
    <row r="84" spans="1:60" outlineLevel="1" x14ac:dyDescent="0.2">
      <c r="A84" s="144">
        <v>72</v>
      </c>
      <c r="B84" s="144" t="s">
        <v>253</v>
      </c>
      <c r="C84" s="180" t="s">
        <v>254</v>
      </c>
      <c r="D84" s="150" t="s">
        <v>148</v>
      </c>
      <c r="E84" s="156">
        <v>4</v>
      </c>
      <c r="F84" s="158">
        <f t="shared" si="24"/>
        <v>0</v>
      </c>
      <c r="G84" s="159">
        <f t="shared" si="25"/>
        <v>0</v>
      </c>
      <c r="H84" s="159"/>
      <c r="I84" s="159">
        <f t="shared" si="26"/>
        <v>0</v>
      </c>
      <c r="J84" s="159"/>
      <c r="K84" s="159">
        <f t="shared" si="27"/>
        <v>0</v>
      </c>
      <c r="L84" s="159">
        <v>0</v>
      </c>
      <c r="M84" s="159">
        <f t="shared" si="28"/>
        <v>0</v>
      </c>
      <c r="N84" s="151">
        <v>7.6999999999999996E-4</v>
      </c>
      <c r="O84" s="151">
        <f t="shared" si="29"/>
        <v>3.0799999999999998E-3</v>
      </c>
      <c r="P84" s="151">
        <v>0</v>
      </c>
      <c r="Q84" s="151">
        <f t="shared" si="30"/>
        <v>0</v>
      </c>
      <c r="R84" s="151"/>
      <c r="S84" s="151"/>
      <c r="T84" s="152">
        <v>0.35099999999999998</v>
      </c>
      <c r="U84" s="151">
        <f t="shared" si="31"/>
        <v>1.4</v>
      </c>
      <c r="V84" s="143"/>
      <c r="W84" s="143"/>
      <c r="X84" s="143"/>
      <c r="Y84" s="143"/>
      <c r="Z84" s="143"/>
      <c r="AA84" s="143"/>
      <c r="AB84" s="143"/>
      <c r="AC84" s="143"/>
      <c r="AD84" s="143"/>
      <c r="AE84" s="143" t="s">
        <v>104</v>
      </c>
      <c r="AF84" s="143"/>
      <c r="AG84" s="143"/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</row>
    <row r="85" spans="1:60" outlineLevel="1" x14ac:dyDescent="0.2">
      <c r="A85" s="144">
        <v>73</v>
      </c>
      <c r="B85" s="144" t="s">
        <v>255</v>
      </c>
      <c r="C85" s="180" t="s">
        <v>256</v>
      </c>
      <c r="D85" s="150" t="s">
        <v>148</v>
      </c>
      <c r="E85" s="156">
        <v>5</v>
      </c>
      <c r="F85" s="158">
        <f t="shared" si="24"/>
        <v>0</v>
      </c>
      <c r="G85" s="159">
        <f t="shared" si="25"/>
        <v>0</v>
      </c>
      <c r="H85" s="159"/>
      <c r="I85" s="159">
        <f t="shared" si="26"/>
        <v>0</v>
      </c>
      <c r="J85" s="159"/>
      <c r="K85" s="159">
        <f t="shared" si="27"/>
        <v>0</v>
      </c>
      <c r="L85" s="159">
        <v>0</v>
      </c>
      <c r="M85" s="159">
        <f t="shared" si="28"/>
        <v>0</v>
      </c>
      <c r="N85" s="151">
        <v>1.24E-3</v>
      </c>
      <c r="O85" s="151">
        <f t="shared" si="29"/>
        <v>6.1999999999999998E-3</v>
      </c>
      <c r="P85" s="151">
        <v>0</v>
      </c>
      <c r="Q85" s="151">
        <f t="shared" si="30"/>
        <v>0</v>
      </c>
      <c r="R85" s="151"/>
      <c r="S85" s="151"/>
      <c r="T85" s="152">
        <v>0.42399999999999999</v>
      </c>
      <c r="U85" s="151">
        <f t="shared" si="31"/>
        <v>2.12</v>
      </c>
      <c r="V85" s="143"/>
      <c r="W85" s="143"/>
      <c r="X85" s="143"/>
      <c r="Y85" s="143"/>
      <c r="Z85" s="143"/>
      <c r="AA85" s="143"/>
      <c r="AB85" s="143"/>
      <c r="AC85" s="143"/>
      <c r="AD85" s="143"/>
      <c r="AE85" s="143" t="s">
        <v>104</v>
      </c>
      <c r="AF85" s="143"/>
      <c r="AG85" s="143"/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</row>
    <row r="86" spans="1:60" outlineLevel="1" x14ac:dyDescent="0.2">
      <c r="A86" s="144">
        <v>74</v>
      </c>
      <c r="B86" s="144" t="s">
        <v>257</v>
      </c>
      <c r="C86" s="180" t="s">
        <v>258</v>
      </c>
      <c r="D86" s="150" t="s">
        <v>148</v>
      </c>
      <c r="E86" s="156">
        <v>1</v>
      </c>
      <c r="F86" s="158">
        <f t="shared" si="24"/>
        <v>0</v>
      </c>
      <c r="G86" s="159">
        <f t="shared" si="25"/>
        <v>0</v>
      </c>
      <c r="H86" s="159"/>
      <c r="I86" s="159">
        <f t="shared" si="26"/>
        <v>0</v>
      </c>
      <c r="J86" s="159"/>
      <c r="K86" s="159">
        <f t="shared" si="27"/>
        <v>0</v>
      </c>
      <c r="L86" s="159">
        <v>0</v>
      </c>
      <c r="M86" s="159">
        <f t="shared" si="28"/>
        <v>0</v>
      </c>
      <c r="N86" s="151">
        <v>2.4000000000000001E-4</v>
      </c>
      <c r="O86" s="151">
        <f t="shared" si="29"/>
        <v>2.4000000000000001E-4</v>
      </c>
      <c r="P86" s="151">
        <v>0</v>
      </c>
      <c r="Q86" s="151">
        <f t="shared" si="30"/>
        <v>0</v>
      </c>
      <c r="R86" s="151"/>
      <c r="S86" s="151"/>
      <c r="T86" s="152">
        <v>0.20699999999999999</v>
      </c>
      <c r="U86" s="151">
        <f t="shared" si="31"/>
        <v>0.21</v>
      </c>
      <c r="V86" s="143"/>
      <c r="W86" s="143"/>
      <c r="X86" s="143"/>
      <c r="Y86" s="143"/>
      <c r="Z86" s="143"/>
      <c r="AA86" s="143"/>
      <c r="AB86" s="143"/>
      <c r="AC86" s="143"/>
      <c r="AD86" s="143"/>
      <c r="AE86" s="143" t="s">
        <v>104</v>
      </c>
      <c r="AF86" s="143"/>
      <c r="AG86" s="143"/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</row>
    <row r="87" spans="1:60" outlineLevel="1" x14ac:dyDescent="0.2">
      <c r="A87" s="144">
        <v>75</v>
      </c>
      <c r="B87" s="144" t="s">
        <v>259</v>
      </c>
      <c r="C87" s="180" t="s">
        <v>260</v>
      </c>
      <c r="D87" s="150" t="s">
        <v>148</v>
      </c>
      <c r="E87" s="156">
        <v>2</v>
      </c>
      <c r="F87" s="158">
        <f t="shared" si="24"/>
        <v>0</v>
      </c>
      <c r="G87" s="159">
        <f t="shared" si="25"/>
        <v>0</v>
      </c>
      <c r="H87" s="159"/>
      <c r="I87" s="159">
        <f t="shared" si="26"/>
        <v>0</v>
      </c>
      <c r="J87" s="159"/>
      <c r="K87" s="159">
        <f t="shared" si="27"/>
        <v>0</v>
      </c>
      <c r="L87" s="159">
        <v>0</v>
      </c>
      <c r="M87" s="159">
        <f t="shared" si="28"/>
        <v>0</v>
      </c>
      <c r="N87" s="151">
        <v>3.6999999999999999E-4</v>
      </c>
      <c r="O87" s="151">
        <f t="shared" si="29"/>
        <v>7.3999999999999999E-4</v>
      </c>
      <c r="P87" s="151">
        <v>0</v>
      </c>
      <c r="Q87" s="151">
        <f t="shared" si="30"/>
        <v>0</v>
      </c>
      <c r="R87" s="151"/>
      <c r="S87" s="151"/>
      <c r="T87" s="152">
        <v>0.22700000000000001</v>
      </c>
      <c r="U87" s="151">
        <f t="shared" si="31"/>
        <v>0.45</v>
      </c>
      <c r="V87" s="143"/>
      <c r="W87" s="143"/>
      <c r="X87" s="143"/>
      <c r="Y87" s="143"/>
      <c r="Z87" s="143"/>
      <c r="AA87" s="143"/>
      <c r="AB87" s="143"/>
      <c r="AC87" s="143"/>
      <c r="AD87" s="143"/>
      <c r="AE87" s="143" t="s">
        <v>104</v>
      </c>
      <c r="AF87" s="143"/>
      <c r="AG87" s="143"/>
      <c r="AH87" s="143"/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43"/>
      <c r="BF87" s="143"/>
      <c r="BG87" s="143"/>
      <c r="BH87" s="143"/>
    </row>
    <row r="88" spans="1:60" outlineLevel="1" x14ac:dyDescent="0.2">
      <c r="A88" s="144">
        <v>76</v>
      </c>
      <c r="B88" s="144" t="s">
        <v>261</v>
      </c>
      <c r="C88" s="180" t="s">
        <v>262</v>
      </c>
      <c r="D88" s="150" t="s">
        <v>148</v>
      </c>
      <c r="E88" s="156">
        <v>1</v>
      </c>
      <c r="F88" s="158">
        <f t="shared" si="24"/>
        <v>0</v>
      </c>
      <c r="G88" s="159">
        <f t="shared" si="25"/>
        <v>0</v>
      </c>
      <c r="H88" s="159"/>
      <c r="I88" s="159">
        <f t="shared" si="26"/>
        <v>0</v>
      </c>
      <c r="J88" s="159"/>
      <c r="K88" s="159">
        <f t="shared" si="27"/>
        <v>0</v>
      </c>
      <c r="L88" s="159">
        <v>0</v>
      </c>
      <c r="M88" s="159">
        <f t="shared" si="28"/>
        <v>0</v>
      </c>
      <c r="N88" s="151">
        <v>4.8000000000000001E-4</v>
      </c>
      <c r="O88" s="151">
        <f t="shared" si="29"/>
        <v>4.8000000000000001E-4</v>
      </c>
      <c r="P88" s="151">
        <v>0</v>
      </c>
      <c r="Q88" s="151">
        <f t="shared" si="30"/>
        <v>0</v>
      </c>
      <c r="R88" s="151"/>
      <c r="S88" s="151"/>
      <c r="T88" s="152">
        <v>0.26900000000000002</v>
      </c>
      <c r="U88" s="151">
        <f t="shared" si="31"/>
        <v>0.27</v>
      </c>
      <c r="V88" s="143"/>
      <c r="W88" s="143"/>
      <c r="X88" s="143"/>
      <c r="Y88" s="143"/>
      <c r="Z88" s="143"/>
      <c r="AA88" s="143"/>
      <c r="AB88" s="143"/>
      <c r="AC88" s="143"/>
      <c r="AD88" s="143"/>
      <c r="AE88" s="143" t="s">
        <v>104</v>
      </c>
      <c r="AF88" s="143"/>
      <c r="AG88" s="143"/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</row>
    <row r="89" spans="1:60" outlineLevel="1" x14ac:dyDescent="0.2">
      <c r="A89" s="144">
        <v>77</v>
      </c>
      <c r="B89" s="144" t="s">
        <v>263</v>
      </c>
      <c r="C89" s="180" t="s">
        <v>264</v>
      </c>
      <c r="D89" s="150" t="s">
        <v>148</v>
      </c>
      <c r="E89" s="156">
        <v>1</v>
      </c>
      <c r="F89" s="158">
        <f t="shared" si="24"/>
        <v>0</v>
      </c>
      <c r="G89" s="159">
        <f t="shared" si="25"/>
        <v>0</v>
      </c>
      <c r="H89" s="159"/>
      <c r="I89" s="159">
        <f t="shared" si="26"/>
        <v>0</v>
      </c>
      <c r="J89" s="159"/>
      <c r="K89" s="159">
        <f t="shared" si="27"/>
        <v>0</v>
      </c>
      <c r="L89" s="159">
        <v>0</v>
      </c>
      <c r="M89" s="159">
        <f t="shared" si="28"/>
        <v>0</v>
      </c>
      <c r="N89" s="151">
        <v>9.2000000000000003E-4</v>
      </c>
      <c r="O89" s="151">
        <f t="shared" si="29"/>
        <v>9.2000000000000003E-4</v>
      </c>
      <c r="P89" s="151">
        <v>0</v>
      </c>
      <c r="Q89" s="151">
        <f t="shared" si="30"/>
        <v>0</v>
      </c>
      <c r="R89" s="151"/>
      <c r="S89" s="151"/>
      <c r="T89" s="152">
        <v>0.35099999999999998</v>
      </c>
      <c r="U89" s="151">
        <f t="shared" si="31"/>
        <v>0.35</v>
      </c>
      <c r="V89" s="143"/>
      <c r="W89" s="143"/>
      <c r="X89" s="143"/>
      <c r="Y89" s="143"/>
      <c r="Z89" s="143"/>
      <c r="AA89" s="143"/>
      <c r="AB89" s="143"/>
      <c r="AC89" s="143"/>
      <c r="AD89" s="143"/>
      <c r="AE89" s="143" t="s">
        <v>104</v>
      </c>
      <c r="AF89" s="143"/>
      <c r="AG89" s="143"/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</row>
    <row r="90" spans="1:60" outlineLevel="1" x14ac:dyDescent="0.2">
      <c r="A90" s="144">
        <v>78</v>
      </c>
      <c r="B90" s="144" t="s">
        <v>265</v>
      </c>
      <c r="C90" s="180" t="s">
        <v>266</v>
      </c>
      <c r="D90" s="150" t="s">
        <v>148</v>
      </c>
      <c r="E90" s="156">
        <v>3</v>
      </c>
      <c r="F90" s="158">
        <f t="shared" si="24"/>
        <v>0</v>
      </c>
      <c r="G90" s="159">
        <f t="shared" si="25"/>
        <v>0</v>
      </c>
      <c r="H90" s="159"/>
      <c r="I90" s="159">
        <f t="shared" si="26"/>
        <v>0</v>
      </c>
      <c r="J90" s="159"/>
      <c r="K90" s="159">
        <f t="shared" si="27"/>
        <v>0</v>
      </c>
      <c r="L90" s="159">
        <v>0</v>
      </c>
      <c r="M90" s="159">
        <f t="shared" si="28"/>
        <v>0</v>
      </c>
      <c r="N90" s="151">
        <v>1.32E-3</v>
      </c>
      <c r="O90" s="151">
        <f t="shared" si="29"/>
        <v>3.96E-3</v>
      </c>
      <c r="P90" s="151">
        <v>0</v>
      </c>
      <c r="Q90" s="151">
        <f t="shared" si="30"/>
        <v>0</v>
      </c>
      <c r="R90" s="151"/>
      <c r="S90" s="151"/>
      <c r="T90" s="152">
        <v>0.42399999999999999</v>
      </c>
      <c r="U90" s="151">
        <f t="shared" si="31"/>
        <v>1.27</v>
      </c>
      <c r="V90" s="143"/>
      <c r="W90" s="143"/>
      <c r="X90" s="143"/>
      <c r="Y90" s="143"/>
      <c r="Z90" s="143"/>
      <c r="AA90" s="143"/>
      <c r="AB90" s="143"/>
      <c r="AC90" s="143"/>
      <c r="AD90" s="143"/>
      <c r="AE90" s="143" t="s">
        <v>104</v>
      </c>
      <c r="AF90" s="143"/>
      <c r="AG90" s="143"/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43"/>
      <c r="BF90" s="143"/>
      <c r="BG90" s="143"/>
      <c r="BH90" s="143"/>
    </row>
    <row r="91" spans="1:60" outlineLevel="1" x14ac:dyDescent="0.2">
      <c r="A91" s="144">
        <v>79</v>
      </c>
      <c r="B91" s="144" t="s">
        <v>267</v>
      </c>
      <c r="C91" s="180" t="s">
        <v>268</v>
      </c>
      <c r="D91" s="150" t="s">
        <v>148</v>
      </c>
      <c r="E91" s="156">
        <v>2</v>
      </c>
      <c r="F91" s="158">
        <f t="shared" si="24"/>
        <v>0</v>
      </c>
      <c r="G91" s="159">
        <f t="shared" si="25"/>
        <v>0</v>
      </c>
      <c r="H91" s="159"/>
      <c r="I91" s="159">
        <f t="shared" si="26"/>
        <v>0</v>
      </c>
      <c r="J91" s="159"/>
      <c r="K91" s="159">
        <f t="shared" si="27"/>
        <v>0</v>
      </c>
      <c r="L91" s="159">
        <v>0</v>
      </c>
      <c r="M91" s="159">
        <f t="shared" si="28"/>
        <v>0</v>
      </c>
      <c r="N91" s="151">
        <v>5.9999999999999995E-4</v>
      </c>
      <c r="O91" s="151">
        <f t="shared" si="29"/>
        <v>1.1999999999999999E-3</v>
      </c>
      <c r="P91" s="151">
        <v>0</v>
      </c>
      <c r="Q91" s="151">
        <f t="shared" si="30"/>
        <v>0</v>
      </c>
      <c r="R91" s="151"/>
      <c r="S91" s="151"/>
      <c r="T91" s="152">
        <v>0.26900000000000002</v>
      </c>
      <c r="U91" s="151">
        <f t="shared" si="31"/>
        <v>0.54</v>
      </c>
      <c r="V91" s="143"/>
      <c r="W91" s="143"/>
      <c r="X91" s="143"/>
      <c r="Y91" s="143"/>
      <c r="Z91" s="143"/>
      <c r="AA91" s="143"/>
      <c r="AB91" s="143"/>
      <c r="AC91" s="143"/>
      <c r="AD91" s="143"/>
      <c r="AE91" s="143" t="s">
        <v>104</v>
      </c>
      <c r="AF91" s="143"/>
      <c r="AG91" s="143"/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</row>
    <row r="92" spans="1:60" outlineLevel="1" x14ac:dyDescent="0.2">
      <c r="A92" s="144">
        <v>80</v>
      </c>
      <c r="B92" s="144" t="s">
        <v>269</v>
      </c>
      <c r="C92" s="180" t="s">
        <v>270</v>
      </c>
      <c r="D92" s="150" t="s">
        <v>148</v>
      </c>
      <c r="E92" s="156">
        <v>2</v>
      </c>
      <c r="F92" s="158">
        <f t="shared" si="24"/>
        <v>0</v>
      </c>
      <c r="G92" s="159">
        <f t="shared" si="25"/>
        <v>0</v>
      </c>
      <c r="H92" s="159"/>
      <c r="I92" s="159">
        <f t="shared" si="26"/>
        <v>0</v>
      </c>
      <c r="J92" s="159"/>
      <c r="K92" s="159">
        <f t="shared" si="27"/>
        <v>0</v>
      </c>
      <c r="L92" s="159">
        <v>0</v>
      </c>
      <c r="M92" s="159">
        <f t="shared" si="28"/>
        <v>0</v>
      </c>
      <c r="N92" s="151">
        <v>5.0000000000000001E-4</v>
      </c>
      <c r="O92" s="151">
        <f t="shared" si="29"/>
        <v>1E-3</v>
      </c>
      <c r="P92" s="151">
        <v>0</v>
      </c>
      <c r="Q92" s="151">
        <f t="shared" si="30"/>
        <v>0</v>
      </c>
      <c r="R92" s="151"/>
      <c r="S92" s="151"/>
      <c r="T92" s="152">
        <v>0.22700000000000001</v>
      </c>
      <c r="U92" s="151">
        <f t="shared" si="31"/>
        <v>0.45</v>
      </c>
      <c r="V92" s="143"/>
      <c r="W92" s="143"/>
      <c r="X92" s="143"/>
      <c r="Y92" s="143"/>
      <c r="Z92" s="143"/>
      <c r="AA92" s="143"/>
      <c r="AB92" s="143"/>
      <c r="AC92" s="143"/>
      <c r="AD92" s="143"/>
      <c r="AE92" s="143" t="s">
        <v>104</v>
      </c>
      <c r="AF92" s="143"/>
      <c r="AG92" s="143"/>
      <c r="AH92" s="143"/>
      <c r="AI92" s="143"/>
      <c r="AJ92" s="143"/>
      <c r="AK92" s="143"/>
      <c r="AL92" s="143"/>
      <c r="AM92" s="143"/>
      <c r="AN92" s="143"/>
      <c r="AO92" s="143"/>
      <c r="AP92" s="143"/>
      <c r="AQ92" s="143"/>
      <c r="AR92" s="143"/>
      <c r="AS92" s="143"/>
      <c r="AT92" s="143"/>
      <c r="AU92" s="143"/>
      <c r="AV92" s="143"/>
      <c r="AW92" s="143"/>
      <c r="AX92" s="143"/>
      <c r="AY92" s="143"/>
      <c r="AZ92" s="143"/>
      <c r="BA92" s="143"/>
      <c r="BB92" s="143"/>
      <c r="BC92" s="143"/>
      <c r="BD92" s="143"/>
      <c r="BE92" s="143"/>
      <c r="BF92" s="143"/>
      <c r="BG92" s="143"/>
      <c r="BH92" s="143"/>
    </row>
    <row r="93" spans="1:60" outlineLevel="1" x14ac:dyDescent="0.2">
      <c r="A93" s="144">
        <v>81</v>
      </c>
      <c r="B93" s="144" t="s">
        <v>271</v>
      </c>
      <c r="C93" s="180" t="s">
        <v>272</v>
      </c>
      <c r="D93" s="150" t="s">
        <v>148</v>
      </c>
      <c r="E93" s="156">
        <v>1</v>
      </c>
      <c r="F93" s="158">
        <f t="shared" si="24"/>
        <v>0</v>
      </c>
      <c r="G93" s="159">
        <f t="shared" si="25"/>
        <v>0</v>
      </c>
      <c r="H93" s="159"/>
      <c r="I93" s="159">
        <f t="shared" si="26"/>
        <v>0</v>
      </c>
      <c r="J93" s="159"/>
      <c r="K93" s="159">
        <f t="shared" si="27"/>
        <v>0</v>
      </c>
      <c r="L93" s="159">
        <v>0</v>
      </c>
      <c r="M93" s="159">
        <f t="shared" si="28"/>
        <v>0</v>
      </c>
      <c r="N93" s="151">
        <v>4.0000000000000002E-4</v>
      </c>
      <c r="O93" s="151">
        <f t="shared" si="29"/>
        <v>4.0000000000000002E-4</v>
      </c>
      <c r="P93" s="151">
        <v>0</v>
      </c>
      <c r="Q93" s="151">
        <f t="shared" si="30"/>
        <v>0</v>
      </c>
      <c r="R93" s="151"/>
      <c r="S93" s="151"/>
      <c r="T93" s="152">
        <v>0.20699999999999999</v>
      </c>
      <c r="U93" s="151">
        <f t="shared" si="31"/>
        <v>0.21</v>
      </c>
      <c r="V93" s="143"/>
      <c r="W93" s="143"/>
      <c r="X93" s="143"/>
      <c r="Y93" s="143"/>
      <c r="Z93" s="143"/>
      <c r="AA93" s="143"/>
      <c r="AB93" s="143"/>
      <c r="AC93" s="143"/>
      <c r="AD93" s="143"/>
      <c r="AE93" s="143" t="s">
        <v>104</v>
      </c>
      <c r="AF93" s="143"/>
      <c r="AG93" s="143"/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</row>
    <row r="94" spans="1:60" outlineLevel="1" x14ac:dyDescent="0.2">
      <c r="A94" s="144">
        <v>82</v>
      </c>
      <c r="B94" s="144" t="s">
        <v>273</v>
      </c>
      <c r="C94" s="180" t="s">
        <v>274</v>
      </c>
      <c r="D94" s="150" t="s">
        <v>148</v>
      </c>
      <c r="E94" s="156">
        <v>2</v>
      </c>
      <c r="F94" s="158">
        <f t="shared" si="24"/>
        <v>0</v>
      </c>
      <c r="G94" s="159">
        <f t="shared" si="25"/>
        <v>0</v>
      </c>
      <c r="H94" s="159"/>
      <c r="I94" s="159">
        <f t="shared" si="26"/>
        <v>0</v>
      </c>
      <c r="J94" s="159"/>
      <c r="K94" s="159">
        <f t="shared" si="27"/>
        <v>0</v>
      </c>
      <c r="L94" s="159">
        <v>0</v>
      </c>
      <c r="M94" s="159">
        <f t="shared" si="28"/>
        <v>0</v>
      </c>
      <c r="N94" s="151">
        <v>8.0000000000000004E-4</v>
      </c>
      <c r="O94" s="151">
        <f t="shared" si="29"/>
        <v>1.6000000000000001E-3</v>
      </c>
      <c r="P94" s="151">
        <v>0</v>
      </c>
      <c r="Q94" s="151">
        <f t="shared" si="30"/>
        <v>0</v>
      </c>
      <c r="R94" s="151"/>
      <c r="S94" s="151"/>
      <c r="T94" s="152">
        <v>0.35099999999999998</v>
      </c>
      <c r="U94" s="151">
        <f t="shared" si="31"/>
        <v>0.7</v>
      </c>
      <c r="V94" s="143"/>
      <c r="W94" s="143"/>
      <c r="X94" s="143"/>
      <c r="Y94" s="143"/>
      <c r="Z94" s="143"/>
      <c r="AA94" s="143"/>
      <c r="AB94" s="143"/>
      <c r="AC94" s="143"/>
      <c r="AD94" s="143"/>
      <c r="AE94" s="143" t="s">
        <v>104</v>
      </c>
      <c r="AF94" s="143"/>
      <c r="AG94" s="143"/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</row>
    <row r="95" spans="1:60" outlineLevel="1" x14ac:dyDescent="0.2">
      <c r="A95" s="144">
        <v>83</v>
      </c>
      <c r="B95" s="144" t="s">
        <v>275</v>
      </c>
      <c r="C95" s="180" t="s">
        <v>276</v>
      </c>
      <c r="D95" s="150" t="s">
        <v>148</v>
      </c>
      <c r="E95" s="156">
        <v>3</v>
      </c>
      <c r="F95" s="158">
        <f t="shared" si="24"/>
        <v>0</v>
      </c>
      <c r="G95" s="159">
        <f t="shared" si="25"/>
        <v>0</v>
      </c>
      <c r="H95" s="159"/>
      <c r="I95" s="159">
        <f t="shared" si="26"/>
        <v>0</v>
      </c>
      <c r="J95" s="159"/>
      <c r="K95" s="159">
        <f t="shared" si="27"/>
        <v>0</v>
      </c>
      <c r="L95" s="159">
        <v>0</v>
      </c>
      <c r="M95" s="159">
        <f t="shared" si="28"/>
        <v>0</v>
      </c>
      <c r="N95" s="151">
        <v>1E-3</v>
      </c>
      <c r="O95" s="151">
        <f t="shared" si="29"/>
        <v>3.0000000000000001E-3</v>
      </c>
      <c r="P95" s="151">
        <v>0</v>
      </c>
      <c r="Q95" s="151">
        <f t="shared" si="30"/>
        <v>0</v>
      </c>
      <c r="R95" s="151"/>
      <c r="S95" s="151"/>
      <c r="T95" s="152">
        <v>0.42399999999999999</v>
      </c>
      <c r="U95" s="151">
        <f t="shared" si="31"/>
        <v>1.27</v>
      </c>
      <c r="V95" s="143"/>
      <c r="W95" s="143"/>
      <c r="X95" s="143"/>
      <c r="Y95" s="143"/>
      <c r="Z95" s="143"/>
      <c r="AA95" s="143"/>
      <c r="AB95" s="143"/>
      <c r="AC95" s="143"/>
      <c r="AD95" s="143"/>
      <c r="AE95" s="143" t="s">
        <v>104</v>
      </c>
      <c r="AF95" s="143"/>
      <c r="AG95" s="143"/>
      <c r="AH95" s="143"/>
      <c r="AI95" s="143"/>
      <c r="AJ95" s="143"/>
      <c r="AK95" s="143"/>
      <c r="AL95" s="143"/>
      <c r="AM95" s="143"/>
      <c r="AN95" s="143"/>
      <c r="AO95" s="143"/>
      <c r="AP95" s="143"/>
      <c r="AQ95" s="143"/>
      <c r="AR95" s="143"/>
      <c r="AS95" s="143"/>
      <c r="AT95" s="143"/>
      <c r="AU95" s="143"/>
      <c r="AV95" s="143"/>
      <c r="AW95" s="143"/>
      <c r="AX95" s="143"/>
      <c r="AY95" s="143"/>
      <c r="AZ95" s="143"/>
      <c r="BA95" s="143"/>
      <c r="BB95" s="143"/>
      <c r="BC95" s="143"/>
      <c r="BD95" s="143"/>
      <c r="BE95" s="143"/>
      <c r="BF95" s="143"/>
      <c r="BG95" s="143"/>
      <c r="BH95" s="143"/>
    </row>
    <row r="96" spans="1:60" outlineLevel="1" x14ac:dyDescent="0.2">
      <c r="A96" s="144">
        <v>84</v>
      </c>
      <c r="B96" s="144" t="s">
        <v>277</v>
      </c>
      <c r="C96" s="180" t="s">
        <v>278</v>
      </c>
      <c r="D96" s="150" t="s">
        <v>148</v>
      </c>
      <c r="E96" s="156">
        <v>8</v>
      </c>
      <c r="F96" s="158">
        <f t="shared" si="24"/>
        <v>0</v>
      </c>
      <c r="G96" s="159">
        <f t="shared" si="25"/>
        <v>0</v>
      </c>
      <c r="H96" s="159"/>
      <c r="I96" s="159">
        <f t="shared" si="26"/>
        <v>0</v>
      </c>
      <c r="J96" s="159"/>
      <c r="K96" s="159">
        <f t="shared" si="27"/>
        <v>0</v>
      </c>
      <c r="L96" s="159">
        <v>0</v>
      </c>
      <c r="M96" s="159">
        <f t="shared" si="28"/>
        <v>0</v>
      </c>
      <c r="N96" s="151">
        <v>1.3999999999999999E-4</v>
      </c>
      <c r="O96" s="151">
        <f t="shared" si="29"/>
        <v>1.1199999999999999E-3</v>
      </c>
      <c r="P96" s="151">
        <v>0</v>
      </c>
      <c r="Q96" s="151">
        <f t="shared" si="30"/>
        <v>0</v>
      </c>
      <c r="R96" s="151"/>
      <c r="S96" s="151"/>
      <c r="T96" s="152">
        <v>8.2000000000000003E-2</v>
      </c>
      <c r="U96" s="151">
        <f t="shared" si="31"/>
        <v>0.66</v>
      </c>
      <c r="V96" s="143"/>
      <c r="W96" s="143"/>
      <c r="X96" s="143"/>
      <c r="Y96" s="143"/>
      <c r="Z96" s="143"/>
      <c r="AA96" s="143"/>
      <c r="AB96" s="143"/>
      <c r="AC96" s="143"/>
      <c r="AD96" s="143"/>
      <c r="AE96" s="143" t="s">
        <v>104</v>
      </c>
      <c r="AF96" s="143"/>
      <c r="AG96" s="143"/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</row>
    <row r="97" spans="1:60" outlineLevel="1" x14ac:dyDescent="0.2">
      <c r="A97" s="144">
        <v>85</v>
      </c>
      <c r="B97" s="144" t="s">
        <v>279</v>
      </c>
      <c r="C97" s="180" t="s">
        <v>280</v>
      </c>
      <c r="D97" s="150" t="s">
        <v>148</v>
      </c>
      <c r="E97" s="156">
        <v>4</v>
      </c>
      <c r="F97" s="158">
        <f t="shared" si="24"/>
        <v>0</v>
      </c>
      <c r="G97" s="159">
        <f t="shared" si="25"/>
        <v>0</v>
      </c>
      <c r="H97" s="159"/>
      <c r="I97" s="159">
        <f t="shared" si="26"/>
        <v>0</v>
      </c>
      <c r="J97" s="159"/>
      <c r="K97" s="159">
        <f t="shared" si="27"/>
        <v>0</v>
      </c>
      <c r="L97" s="159">
        <v>0</v>
      </c>
      <c r="M97" s="159">
        <f t="shared" si="28"/>
        <v>0</v>
      </c>
      <c r="N97" s="151">
        <v>2.2000000000000001E-4</v>
      </c>
      <c r="O97" s="151">
        <f t="shared" si="29"/>
        <v>8.8000000000000003E-4</v>
      </c>
      <c r="P97" s="151">
        <v>0</v>
      </c>
      <c r="Q97" s="151">
        <f t="shared" si="30"/>
        <v>0</v>
      </c>
      <c r="R97" s="151"/>
      <c r="S97" s="151"/>
      <c r="T97" s="152">
        <v>0.113</v>
      </c>
      <c r="U97" s="151">
        <f t="shared" si="31"/>
        <v>0.45</v>
      </c>
      <c r="V97" s="143"/>
      <c r="W97" s="143"/>
      <c r="X97" s="143"/>
      <c r="Y97" s="143"/>
      <c r="Z97" s="143"/>
      <c r="AA97" s="143"/>
      <c r="AB97" s="143"/>
      <c r="AC97" s="143"/>
      <c r="AD97" s="143"/>
      <c r="AE97" s="143" t="s">
        <v>104</v>
      </c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</row>
    <row r="98" spans="1:60" outlineLevel="1" x14ac:dyDescent="0.2">
      <c r="A98" s="144">
        <v>86</v>
      </c>
      <c r="B98" s="144" t="s">
        <v>281</v>
      </c>
      <c r="C98" s="180" t="s">
        <v>282</v>
      </c>
      <c r="D98" s="150" t="s">
        <v>148</v>
      </c>
      <c r="E98" s="156">
        <v>3</v>
      </c>
      <c r="F98" s="158">
        <f t="shared" si="24"/>
        <v>0</v>
      </c>
      <c r="G98" s="159">
        <f t="shared" si="25"/>
        <v>0</v>
      </c>
      <c r="H98" s="159"/>
      <c r="I98" s="159">
        <f t="shared" si="26"/>
        <v>0</v>
      </c>
      <c r="J98" s="159"/>
      <c r="K98" s="159">
        <f t="shared" si="27"/>
        <v>0</v>
      </c>
      <c r="L98" s="159">
        <v>0</v>
      </c>
      <c r="M98" s="159">
        <f t="shared" si="28"/>
        <v>0</v>
      </c>
      <c r="N98" s="151">
        <v>6.4999999999999997E-4</v>
      </c>
      <c r="O98" s="151">
        <f t="shared" si="29"/>
        <v>1.9499999999999999E-3</v>
      </c>
      <c r="P98" s="151">
        <v>0</v>
      </c>
      <c r="Q98" s="151">
        <f t="shared" si="30"/>
        <v>0</v>
      </c>
      <c r="R98" s="151"/>
      <c r="S98" s="151"/>
      <c r="T98" s="152">
        <v>0.16500000000000001</v>
      </c>
      <c r="U98" s="151">
        <f t="shared" si="31"/>
        <v>0.5</v>
      </c>
      <c r="V98" s="143"/>
      <c r="W98" s="143"/>
      <c r="X98" s="143"/>
      <c r="Y98" s="143"/>
      <c r="Z98" s="143"/>
      <c r="AA98" s="143"/>
      <c r="AB98" s="143"/>
      <c r="AC98" s="143"/>
      <c r="AD98" s="143"/>
      <c r="AE98" s="143" t="s">
        <v>104</v>
      </c>
      <c r="AF98" s="143"/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</row>
    <row r="99" spans="1:60" outlineLevel="1" x14ac:dyDescent="0.2">
      <c r="A99" s="144">
        <v>87</v>
      </c>
      <c r="B99" s="144" t="s">
        <v>283</v>
      </c>
      <c r="C99" s="180" t="s">
        <v>284</v>
      </c>
      <c r="D99" s="150" t="s">
        <v>122</v>
      </c>
      <c r="E99" s="156">
        <v>0.14545</v>
      </c>
      <c r="F99" s="158">
        <f t="shared" si="24"/>
        <v>0</v>
      </c>
      <c r="G99" s="159">
        <f t="shared" si="25"/>
        <v>0</v>
      </c>
      <c r="H99" s="159"/>
      <c r="I99" s="159">
        <f t="shared" si="26"/>
        <v>0</v>
      </c>
      <c r="J99" s="159"/>
      <c r="K99" s="159">
        <f t="shared" si="27"/>
        <v>0</v>
      </c>
      <c r="L99" s="159">
        <v>0</v>
      </c>
      <c r="M99" s="159">
        <f t="shared" si="28"/>
        <v>0</v>
      </c>
      <c r="N99" s="151">
        <v>0</v>
      </c>
      <c r="O99" s="151">
        <f t="shared" si="29"/>
        <v>0</v>
      </c>
      <c r="P99" s="151">
        <v>0</v>
      </c>
      <c r="Q99" s="151">
        <f t="shared" si="30"/>
        <v>0</v>
      </c>
      <c r="R99" s="151"/>
      <c r="S99" s="151"/>
      <c r="T99" s="152">
        <v>2.5750000000000002</v>
      </c>
      <c r="U99" s="151">
        <f t="shared" si="31"/>
        <v>0.37</v>
      </c>
      <c r="V99" s="143"/>
      <c r="W99" s="143"/>
      <c r="X99" s="143"/>
      <c r="Y99" s="143"/>
      <c r="Z99" s="143"/>
      <c r="AA99" s="143"/>
      <c r="AB99" s="143"/>
      <c r="AC99" s="143"/>
      <c r="AD99" s="143"/>
      <c r="AE99" s="143" t="s">
        <v>104</v>
      </c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</row>
    <row r="100" spans="1:60" x14ac:dyDescent="0.2">
      <c r="A100" s="145" t="s">
        <v>99</v>
      </c>
      <c r="B100" s="145" t="s">
        <v>66</v>
      </c>
      <c r="C100" s="181" t="s">
        <v>67</v>
      </c>
      <c r="D100" s="153"/>
      <c r="E100" s="157"/>
      <c r="F100" s="160"/>
      <c r="G100" s="160">
        <f>SUMIF(AE101:AE124,"&lt;&gt;NOR",G101:G124)</f>
        <v>0</v>
      </c>
      <c r="H100" s="160"/>
      <c r="I100" s="160">
        <f>SUM(I101:I124)</f>
        <v>0</v>
      </c>
      <c r="J100" s="160"/>
      <c r="K100" s="160">
        <f>SUM(K101:K124)</f>
        <v>0</v>
      </c>
      <c r="L100" s="160"/>
      <c r="M100" s="160">
        <f>SUM(M101:M124)</f>
        <v>0</v>
      </c>
      <c r="N100" s="154"/>
      <c r="O100" s="154">
        <f>SUM(O101:O124)</f>
        <v>0.46182000000000001</v>
      </c>
      <c r="P100" s="154"/>
      <c r="Q100" s="154">
        <f>SUM(Q101:Q124)</f>
        <v>2.0968399999999998</v>
      </c>
      <c r="R100" s="154"/>
      <c r="S100" s="154"/>
      <c r="T100" s="155"/>
      <c r="U100" s="154">
        <f>SUM(U101:U124)</f>
        <v>54.13000000000001</v>
      </c>
      <c r="AE100" t="s">
        <v>100</v>
      </c>
    </row>
    <row r="101" spans="1:60" ht="22.5" outlineLevel="1" x14ac:dyDescent="0.2">
      <c r="A101" s="144">
        <v>88</v>
      </c>
      <c r="B101" s="144" t="s">
        <v>285</v>
      </c>
      <c r="C101" s="180" t="s">
        <v>286</v>
      </c>
      <c r="D101" s="150" t="s">
        <v>132</v>
      </c>
      <c r="E101" s="156">
        <v>1</v>
      </c>
      <c r="F101" s="158">
        <v>0</v>
      </c>
      <c r="G101" s="159">
        <f t="shared" ref="G101:G124" si="32">ROUND(E101*F101,2)</f>
        <v>0</v>
      </c>
      <c r="H101" s="159"/>
      <c r="I101" s="159">
        <f t="shared" ref="I101:I124" si="33">ROUND(E101*H101,2)</f>
        <v>0</v>
      </c>
      <c r="J101" s="159"/>
      <c r="K101" s="159">
        <f t="shared" ref="K101:K124" si="34">ROUND(E101*J101,2)</f>
        <v>0</v>
      </c>
      <c r="L101" s="159">
        <v>0</v>
      </c>
      <c r="M101" s="159">
        <f t="shared" ref="M101:M124" si="35">G101*(1+L101/100)</f>
        <v>0</v>
      </c>
      <c r="N101" s="151">
        <v>1.7999999999999999E-2</v>
      </c>
      <c r="O101" s="151">
        <f t="shared" ref="O101:O124" si="36">ROUND(E101*N101,5)</f>
        <v>1.7999999999999999E-2</v>
      </c>
      <c r="P101" s="151">
        <v>0</v>
      </c>
      <c r="Q101" s="151">
        <f t="shared" ref="Q101:Q124" si="37">ROUND(E101*P101,5)</f>
        <v>0</v>
      </c>
      <c r="R101" s="151"/>
      <c r="S101" s="151"/>
      <c r="T101" s="152">
        <v>0</v>
      </c>
      <c r="U101" s="151">
        <f t="shared" ref="U101:U124" si="38">ROUND(E101*T101,2)</f>
        <v>0</v>
      </c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 t="s">
        <v>104</v>
      </c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</row>
    <row r="102" spans="1:60" ht="22.5" outlineLevel="1" x14ac:dyDescent="0.2">
      <c r="A102" s="144">
        <v>89</v>
      </c>
      <c r="B102" s="144" t="s">
        <v>287</v>
      </c>
      <c r="C102" s="180" t="s">
        <v>288</v>
      </c>
      <c r="D102" s="150" t="s">
        <v>132</v>
      </c>
      <c r="E102" s="156">
        <v>1</v>
      </c>
      <c r="F102" s="158">
        <f t="shared" ref="F102:F124" si="39">H102+J102</f>
        <v>0</v>
      </c>
      <c r="G102" s="159">
        <f t="shared" si="32"/>
        <v>0</v>
      </c>
      <c r="H102" s="159"/>
      <c r="I102" s="159">
        <f t="shared" si="33"/>
        <v>0</v>
      </c>
      <c r="J102" s="159"/>
      <c r="K102" s="159">
        <f t="shared" si="34"/>
        <v>0</v>
      </c>
      <c r="L102" s="159">
        <v>0</v>
      </c>
      <c r="M102" s="159">
        <f t="shared" si="35"/>
        <v>0</v>
      </c>
      <c r="N102" s="151">
        <v>8.9999999999999993E-3</v>
      </c>
      <c r="O102" s="151">
        <f t="shared" si="36"/>
        <v>8.9999999999999993E-3</v>
      </c>
      <c r="P102" s="151">
        <v>0</v>
      </c>
      <c r="Q102" s="151">
        <f t="shared" si="37"/>
        <v>0</v>
      </c>
      <c r="R102" s="151"/>
      <c r="S102" s="151"/>
      <c r="T102" s="152">
        <v>0</v>
      </c>
      <c r="U102" s="151">
        <f t="shared" si="38"/>
        <v>0</v>
      </c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 t="s">
        <v>104</v>
      </c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</row>
    <row r="103" spans="1:60" ht="22.5" outlineLevel="1" x14ac:dyDescent="0.2">
      <c r="A103" s="144">
        <v>90</v>
      </c>
      <c r="B103" s="144" t="s">
        <v>289</v>
      </c>
      <c r="C103" s="180" t="s">
        <v>290</v>
      </c>
      <c r="D103" s="150" t="s">
        <v>132</v>
      </c>
      <c r="E103" s="156">
        <v>4</v>
      </c>
      <c r="F103" s="158">
        <v>0</v>
      </c>
      <c r="G103" s="159">
        <f t="shared" si="32"/>
        <v>0</v>
      </c>
      <c r="H103" s="159"/>
      <c r="I103" s="159">
        <f t="shared" si="33"/>
        <v>0</v>
      </c>
      <c r="J103" s="159"/>
      <c r="K103" s="159">
        <f t="shared" si="34"/>
        <v>0</v>
      </c>
      <c r="L103" s="159">
        <v>0</v>
      </c>
      <c r="M103" s="159">
        <f t="shared" si="35"/>
        <v>0</v>
      </c>
      <c r="N103" s="151">
        <v>0.01</v>
      </c>
      <c r="O103" s="151">
        <f t="shared" si="36"/>
        <v>0.04</v>
      </c>
      <c r="P103" s="151">
        <v>0</v>
      </c>
      <c r="Q103" s="151">
        <f t="shared" si="37"/>
        <v>0</v>
      </c>
      <c r="R103" s="151"/>
      <c r="S103" s="151"/>
      <c r="T103" s="152">
        <v>0</v>
      </c>
      <c r="U103" s="151">
        <f t="shared" si="38"/>
        <v>0</v>
      </c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 t="s">
        <v>104</v>
      </c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</row>
    <row r="104" spans="1:60" ht="22.5" outlineLevel="1" x14ac:dyDescent="0.2">
      <c r="A104" s="144">
        <v>91</v>
      </c>
      <c r="B104" s="144" t="s">
        <v>291</v>
      </c>
      <c r="C104" s="180" t="s">
        <v>292</v>
      </c>
      <c r="D104" s="150" t="s">
        <v>132</v>
      </c>
      <c r="E104" s="156">
        <v>1</v>
      </c>
      <c r="F104" s="158">
        <f t="shared" si="39"/>
        <v>0</v>
      </c>
      <c r="G104" s="159">
        <f t="shared" si="32"/>
        <v>0</v>
      </c>
      <c r="H104" s="159"/>
      <c r="I104" s="159">
        <f t="shared" si="33"/>
        <v>0</v>
      </c>
      <c r="J104" s="159"/>
      <c r="K104" s="159">
        <f t="shared" si="34"/>
        <v>0</v>
      </c>
      <c r="L104" s="159">
        <v>0</v>
      </c>
      <c r="M104" s="159">
        <f t="shared" si="35"/>
        <v>0</v>
      </c>
      <c r="N104" s="151">
        <v>0.01</v>
      </c>
      <c r="O104" s="151">
        <f t="shared" si="36"/>
        <v>0.01</v>
      </c>
      <c r="P104" s="151">
        <v>0</v>
      </c>
      <c r="Q104" s="151">
        <f t="shared" si="37"/>
        <v>0</v>
      </c>
      <c r="R104" s="151"/>
      <c r="S104" s="151"/>
      <c r="T104" s="152">
        <v>0</v>
      </c>
      <c r="U104" s="151">
        <f t="shared" si="38"/>
        <v>0</v>
      </c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 t="s">
        <v>104</v>
      </c>
      <c r="AF104" s="143"/>
      <c r="AG104" s="143"/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3"/>
      <c r="AZ104" s="143"/>
      <c r="BA104" s="143"/>
      <c r="BB104" s="143"/>
      <c r="BC104" s="143"/>
      <c r="BD104" s="143"/>
      <c r="BE104" s="143"/>
      <c r="BF104" s="143"/>
      <c r="BG104" s="143"/>
      <c r="BH104" s="143"/>
    </row>
    <row r="105" spans="1:60" ht="22.5" outlineLevel="1" x14ac:dyDescent="0.2">
      <c r="A105" s="144">
        <v>92</v>
      </c>
      <c r="B105" s="144" t="s">
        <v>293</v>
      </c>
      <c r="C105" s="180" t="s">
        <v>294</v>
      </c>
      <c r="D105" s="150" t="s">
        <v>132</v>
      </c>
      <c r="E105" s="156">
        <v>1</v>
      </c>
      <c r="F105" s="158">
        <f t="shared" si="39"/>
        <v>0</v>
      </c>
      <c r="G105" s="159">
        <f t="shared" si="32"/>
        <v>0</v>
      </c>
      <c r="H105" s="159"/>
      <c r="I105" s="159">
        <f t="shared" si="33"/>
        <v>0</v>
      </c>
      <c r="J105" s="159"/>
      <c r="K105" s="159">
        <f t="shared" si="34"/>
        <v>0</v>
      </c>
      <c r="L105" s="159">
        <v>0</v>
      </c>
      <c r="M105" s="159">
        <f t="shared" si="35"/>
        <v>0</v>
      </c>
      <c r="N105" s="151">
        <v>1.0999999999999999E-2</v>
      </c>
      <c r="O105" s="151">
        <f t="shared" si="36"/>
        <v>1.0999999999999999E-2</v>
      </c>
      <c r="P105" s="151">
        <v>0</v>
      </c>
      <c r="Q105" s="151">
        <f t="shared" si="37"/>
        <v>0</v>
      </c>
      <c r="R105" s="151"/>
      <c r="S105" s="151"/>
      <c r="T105" s="152">
        <v>0</v>
      </c>
      <c r="U105" s="151">
        <f t="shared" si="38"/>
        <v>0</v>
      </c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143" t="s">
        <v>104</v>
      </c>
      <c r="AF105" s="143"/>
      <c r="AG105" s="143"/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3"/>
      <c r="AZ105" s="143"/>
      <c r="BA105" s="143"/>
      <c r="BB105" s="143"/>
      <c r="BC105" s="143"/>
      <c r="BD105" s="143"/>
      <c r="BE105" s="143"/>
      <c r="BF105" s="143"/>
      <c r="BG105" s="143"/>
      <c r="BH105" s="143"/>
    </row>
    <row r="106" spans="1:60" ht="22.5" outlineLevel="1" x14ac:dyDescent="0.2">
      <c r="A106" s="144">
        <v>93</v>
      </c>
      <c r="B106" s="144" t="s">
        <v>295</v>
      </c>
      <c r="C106" s="180" t="s">
        <v>296</v>
      </c>
      <c r="D106" s="150" t="s">
        <v>132</v>
      </c>
      <c r="E106" s="156">
        <v>2</v>
      </c>
      <c r="F106" s="158">
        <f t="shared" si="39"/>
        <v>0</v>
      </c>
      <c r="G106" s="159">
        <f t="shared" si="32"/>
        <v>0</v>
      </c>
      <c r="H106" s="159"/>
      <c r="I106" s="159">
        <f t="shared" si="33"/>
        <v>0</v>
      </c>
      <c r="J106" s="159"/>
      <c r="K106" s="159">
        <f t="shared" si="34"/>
        <v>0</v>
      </c>
      <c r="L106" s="159">
        <v>0</v>
      </c>
      <c r="M106" s="159">
        <f t="shared" si="35"/>
        <v>0</v>
      </c>
      <c r="N106" s="151">
        <v>1.4999999999999999E-2</v>
      </c>
      <c r="O106" s="151">
        <f t="shared" si="36"/>
        <v>0.03</v>
      </c>
      <c r="P106" s="151">
        <v>0</v>
      </c>
      <c r="Q106" s="151">
        <f t="shared" si="37"/>
        <v>0</v>
      </c>
      <c r="R106" s="151"/>
      <c r="S106" s="151"/>
      <c r="T106" s="152">
        <v>0</v>
      </c>
      <c r="U106" s="151">
        <f t="shared" si="38"/>
        <v>0</v>
      </c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143" t="s">
        <v>104</v>
      </c>
      <c r="AF106" s="143"/>
      <c r="AG106" s="143"/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3"/>
      <c r="AZ106" s="143"/>
      <c r="BA106" s="143"/>
      <c r="BB106" s="143"/>
      <c r="BC106" s="143"/>
      <c r="BD106" s="143"/>
      <c r="BE106" s="143"/>
      <c r="BF106" s="143"/>
      <c r="BG106" s="143"/>
      <c r="BH106" s="143"/>
    </row>
    <row r="107" spans="1:60" ht="22.5" outlineLevel="1" x14ac:dyDescent="0.2">
      <c r="A107" s="144">
        <v>94</v>
      </c>
      <c r="B107" s="144" t="s">
        <v>297</v>
      </c>
      <c r="C107" s="180" t="s">
        <v>298</v>
      </c>
      <c r="D107" s="150" t="s">
        <v>132</v>
      </c>
      <c r="E107" s="156">
        <v>1</v>
      </c>
      <c r="F107" s="158">
        <f t="shared" si="39"/>
        <v>0</v>
      </c>
      <c r="G107" s="159">
        <f t="shared" si="32"/>
        <v>0</v>
      </c>
      <c r="H107" s="159"/>
      <c r="I107" s="159">
        <f t="shared" si="33"/>
        <v>0</v>
      </c>
      <c r="J107" s="159"/>
      <c r="K107" s="159">
        <f t="shared" si="34"/>
        <v>0</v>
      </c>
      <c r="L107" s="159">
        <v>0</v>
      </c>
      <c r="M107" s="159">
        <f t="shared" si="35"/>
        <v>0</v>
      </c>
      <c r="N107" s="151">
        <v>8.9999999999999993E-3</v>
      </c>
      <c r="O107" s="151">
        <f t="shared" si="36"/>
        <v>8.9999999999999993E-3</v>
      </c>
      <c r="P107" s="151">
        <v>0</v>
      </c>
      <c r="Q107" s="151">
        <f t="shared" si="37"/>
        <v>0</v>
      </c>
      <c r="R107" s="151"/>
      <c r="S107" s="151"/>
      <c r="T107" s="152">
        <v>0</v>
      </c>
      <c r="U107" s="151">
        <f t="shared" si="38"/>
        <v>0</v>
      </c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 t="s">
        <v>104</v>
      </c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</row>
    <row r="108" spans="1:60" ht="22.5" outlineLevel="1" x14ac:dyDescent="0.2">
      <c r="A108" s="144">
        <v>95</v>
      </c>
      <c r="B108" s="144" t="s">
        <v>299</v>
      </c>
      <c r="C108" s="180" t="s">
        <v>300</v>
      </c>
      <c r="D108" s="150" t="s">
        <v>132</v>
      </c>
      <c r="E108" s="156">
        <v>6</v>
      </c>
      <c r="F108" s="158">
        <f t="shared" si="39"/>
        <v>0</v>
      </c>
      <c r="G108" s="159">
        <f t="shared" si="32"/>
        <v>0</v>
      </c>
      <c r="H108" s="159"/>
      <c r="I108" s="159">
        <f t="shared" si="33"/>
        <v>0</v>
      </c>
      <c r="J108" s="159"/>
      <c r="K108" s="159">
        <f t="shared" si="34"/>
        <v>0</v>
      </c>
      <c r="L108" s="159">
        <v>0</v>
      </c>
      <c r="M108" s="159">
        <f t="shared" si="35"/>
        <v>0</v>
      </c>
      <c r="N108" s="151">
        <v>1.2E-2</v>
      </c>
      <c r="O108" s="151">
        <f t="shared" si="36"/>
        <v>7.1999999999999995E-2</v>
      </c>
      <c r="P108" s="151">
        <v>0</v>
      </c>
      <c r="Q108" s="151">
        <f t="shared" si="37"/>
        <v>0</v>
      </c>
      <c r="R108" s="151"/>
      <c r="S108" s="151"/>
      <c r="T108" s="152">
        <v>0</v>
      </c>
      <c r="U108" s="151">
        <f t="shared" si="38"/>
        <v>0</v>
      </c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143" t="s">
        <v>104</v>
      </c>
      <c r="AF108" s="143"/>
      <c r="AG108" s="143"/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3"/>
      <c r="AZ108" s="143"/>
      <c r="BA108" s="143"/>
      <c r="BB108" s="143"/>
      <c r="BC108" s="143"/>
      <c r="BD108" s="143"/>
      <c r="BE108" s="143"/>
      <c r="BF108" s="143"/>
      <c r="BG108" s="143"/>
      <c r="BH108" s="143"/>
    </row>
    <row r="109" spans="1:60" ht="22.5" outlineLevel="1" x14ac:dyDescent="0.2">
      <c r="A109" s="144">
        <v>96</v>
      </c>
      <c r="B109" s="144" t="s">
        <v>301</v>
      </c>
      <c r="C109" s="180" t="s">
        <v>302</v>
      </c>
      <c r="D109" s="150" t="s">
        <v>132</v>
      </c>
      <c r="E109" s="156">
        <v>2</v>
      </c>
      <c r="F109" s="158">
        <f t="shared" si="39"/>
        <v>0</v>
      </c>
      <c r="G109" s="159">
        <f t="shared" si="32"/>
        <v>0</v>
      </c>
      <c r="H109" s="159"/>
      <c r="I109" s="159">
        <f t="shared" si="33"/>
        <v>0</v>
      </c>
      <c r="J109" s="159"/>
      <c r="K109" s="159">
        <f t="shared" si="34"/>
        <v>0</v>
      </c>
      <c r="L109" s="159">
        <v>0</v>
      </c>
      <c r="M109" s="159">
        <f t="shared" si="35"/>
        <v>0</v>
      </c>
      <c r="N109" s="151">
        <v>1.4999999999999999E-2</v>
      </c>
      <c r="O109" s="151">
        <f t="shared" si="36"/>
        <v>0.03</v>
      </c>
      <c r="P109" s="151">
        <v>0</v>
      </c>
      <c r="Q109" s="151">
        <f t="shared" si="37"/>
        <v>0</v>
      </c>
      <c r="R109" s="151"/>
      <c r="S109" s="151"/>
      <c r="T109" s="152">
        <v>0</v>
      </c>
      <c r="U109" s="151">
        <f t="shared" si="38"/>
        <v>0</v>
      </c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3" t="s">
        <v>104</v>
      </c>
      <c r="AF109" s="143"/>
      <c r="AG109" s="143"/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3"/>
      <c r="AZ109" s="143"/>
      <c r="BA109" s="143"/>
      <c r="BB109" s="143"/>
      <c r="BC109" s="143"/>
      <c r="BD109" s="143"/>
      <c r="BE109" s="143"/>
      <c r="BF109" s="143"/>
      <c r="BG109" s="143"/>
      <c r="BH109" s="143"/>
    </row>
    <row r="110" spans="1:60" ht="22.5" outlineLevel="1" x14ac:dyDescent="0.2">
      <c r="A110" s="144">
        <v>97</v>
      </c>
      <c r="B110" s="144" t="s">
        <v>303</v>
      </c>
      <c r="C110" s="180" t="s">
        <v>304</v>
      </c>
      <c r="D110" s="150" t="s">
        <v>132</v>
      </c>
      <c r="E110" s="156">
        <v>2</v>
      </c>
      <c r="F110" s="158">
        <f t="shared" si="39"/>
        <v>0</v>
      </c>
      <c r="G110" s="159">
        <f t="shared" si="32"/>
        <v>0</v>
      </c>
      <c r="H110" s="159"/>
      <c r="I110" s="159">
        <f t="shared" si="33"/>
        <v>0</v>
      </c>
      <c r="J110" s="159"/>
      <c r="K110" s="159">
        <f t="shared" si="34"/>
        <v>0</v>
      </c>
      <c r="L110" s="159">
        <v>0</v>
      </c>
      <c r="M110" s="159">
        <f t="shared" si="35"/>
        <v>0</v>
      </c>
      <c r="N110" s="151">
        <v>1.4999999999999999E-2</v>
      </c>
      <c r="O110" s="151">
        <f t="shared" si="36"/>
        <v>0.03</v>
      </c>
      <c r="P110" s="151">
        <v>0</v>
      </c>
      <c r="Q110" s="151">
        <f t="shared" si="37"/>
        <v>0</v>
      </c>
      <c r="R110" s="151"/>
      <c r="S110" s="151"/>
      <c r="T110" s="152">
        <v>0</v>
      </c>
      <c r="U110" s="151">
        <f t="shared" si="38"/>
        <v>0</v>
      </c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 t="s">
        <v>104</v>
      </c>
      <c r="AF110" s="143"/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3"/>
      <c r="AZ110" s="143"/>
      <c r="BA110" s="143"/>
      <c r="BB110" s="143"/>
      <c r="BC110" s="143"/>
      <c r="BD110" s="143"/>
      <c r="BE110" s="143"/>
      <c r="BF110" s="143"/>
      <c r="BG110" s="143"/>
      <c r="BH110" s="143"/>
    </row>
    <row r="111" spans="1:60" ht="22.5" outlineLevel="1" x14ac:dyDescent="0.2">
      <c r="A111" s="144">
        <v>98</v>
      </c>
      <c r="B111" s="144" t="s">
        <v>305</v>
      </c>
      <c r="C111" s="180" t="s">
        <v>306</v>
      </c>
      <c r="D111" s="150" t="s">
        <v>132</v>
      </c>
      <c r="E111" s="156">
        <v>2</v>
      </c>
      <c r="F111" s="158">
        <f t="shared" si="39"/>
        <v>0</v>
      </c>
      <c r="G111" s="159">
        <f t="shared" si="32"/>
        <v>0</v>
      </c>
      <c r="H111" s="159"/>
      <c r="I111" s="159">
        <f t="shared" si="33"/>
        <v>0</v>
      </c>
      <c r="J111" s="159"/>
      <c r="K111" s="159">
        <f t="shared" si="34"/>
        <v>0</v>
      </c>
      <c r="L111" s="159">
        <v>0</v>
      </c>
      <c r="M111" s="159">
        <f t="shared" si="35"/>
        <v>0</v>
      </c>
      <c r="N111" s="151">
        <v>1.4999999999999999E-2</v>
      </c>
      <c r="O111" s="151">
        <f t="shared" si="36"/>
        <v>0.03</v>
      </c>
      <c r="P111" s="151">
        <v>0</v>
      </c>
      <c r="Q111" s="151">
        <f t="shared" si="37"/>
        <v>0</v>
      </c>
      <c r="R111" s="151"/>
      <c r="S111" s="151"/>
      <c r="T111" s="152">
        <v>0</v>
      </c>
      <c r="U111" s="151">
        <f t="shared" si="38"/>
        <v>0</v>
      </c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 t="s">
        <v>104</v>
      </c>
      <c r="AF111" s="143"/>
      <c r="AG111" s="143"/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3"/>
      <c r="AZ111" s="143"/>
      <c r="BA111" s="143"/>
      <c r="BB111" s="143"/>
      <c r="BC111" s="143"/>
      <c r="BD111" s="143"/>
      <c r="BE111" s="143"/>
      <c r="BF111" s="143"/>
      <c r="BG111" s="143"/>
      <c r="BH111" s="143"/>
    </row>
    <row r="112" spans="1:60" ht="22.5" outlineLevel="1" x14ac:dyDescent="0.2">
      <c r="A112" s="144">
        <v>99</v>
      </c>
      <c r="B112" s="144" t="s">
        <v>307</v>
      </c>
      <c r="C112" s="180" t="s">
        <v>308</v>
      </c>
      <c r="D112" s="150" t="s">
        <v>132</v>
      </c>
      <c r="E112" s="156">
        <v>3</v>
      </c>
      <c r="F112" s="158">
        <f t="shared" si="39"/>
        <v>0</v>
      </c>
      <c r="G112" s="159">
        <f t="shared" si="32"/>
        <v>0</v>
      </c>
      <c r="H112" s="159"/>
      <c r="I112" s="159">
        <f t="shared" si="33"/>
        <v>0</v>
      </c>
      <c r="J112" s="159"/>
      <c r="K112" s="159">
        <f t="shared" si="34"/>
        <v>0</v>
      </c>
      <c r="L112" s="159">
        <v>0</v>
      </c>
      <c r="M112" s="159">
        <f t="shared" si="35"/>
        <v>0</v>
      </c>
      <c r="N112" s="151">
        <v>0.02</v>
      </c>
      <c r="O112" s="151">
        <f t="shared" si="36"/>
        <v>0.06</v>
      </c>
      <c r="P112" s="151">
        <v>0</v>
      </c>
      <c r="Q112" s="151">
        <f t="shared" si="37"/>
        <v>0</v>
      </c>
      <c r="R112" s="151"/>
      <c r="S112" s="151"/>
      <c r="T112" s="152">
        <v>0</v>
      </c>
      <c r="U112" s="151">
        <f t="shared" si="38"/>
        <v>0</v>
      </c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143" t="s">
        <v>104</v>
      </c>
      <c r="AF112" s="143"/>
      <c r="AG112" s="143"/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3"/>
      <c r="AZ112" s="143"/>
      <c r="BA112" s="143"/>
      <c r="BB112" s="143"/>
      <c r="BC112" s="143"/>
      <c r="BD112" s="143"/>
      <c r="BE112" s="143"/>
      <c r="BF112" s="143"/>
      <c r="BG112" s="143"/>
      <c r="BH112" s="143"/>
    </row>
    <row r="113" spans="1:60" outlineLevel="1" x14ac:dyDescent="0.2">
      <c r="A113" s="144">
        <v>100</v>
      </c>
      <c r="B113" s="144" t="s">
        <v>309</v>
      </c>
      <c r="C113" s="180" t="s">
        <v>310</v>
      </c>
      <c r="D113" s="150" t="s">
        <v>148</v>
      </c>
      <c r="E113" s="156">
        <v>19</v>
      </c>
      <c r="F113" s="158">
        <f t="shared" si="39"/>
        <v>0</v>
      </c>
      <c r="G113" s="159">
        <f t="shared" si="32"/>
        <v>0</v>
      </c>
      <c r="H113" s="159"/>
      <c r="I113" s="159">
        <f t="shared" si="33"/>
        <v>0</v>
      </c>
      <c r="J113" s="159"/>
      <c r="K113" s="159">
        <f t="shared" si="34"/>
        <v>0</v>
      </c>
      <c r="L113" s="159">
        <v>0</v>
      </c>
      <c r="M113" s="159">
        <f t="shared" si="35"/>
        <v>0</v>
      </c>
      <c r="N113" s="151">
        <v>0</v>
      </c>
      <c r="O113" s="151">
        <f t="shared" si="36"/>
        <v>0</v>
      </c>
      <c r="P113" s="151">
        <v>0</v>
      </c>
      <c r="Q113" s="151">
        <f t="shared" si="37"/>
        <v>0</v>
      </c>
      <c r="R113" s="151"/>
      <c r="S113" s="151"/>
      <c r="T113" s="152">
        <v>0.86799999999999999</v>
      </c>
      <c r="U113" s="151">
        <f t="shared" si="38"/>
        <v>16.489999999999998</v>
      </c>
      <c r="V113" s="143"/>
      <c r="W113" s="143"/>
      <c r="X113" s="143"/>
      <c r="Y113" s="143"/>
      <c r="Z113" s="143"/>
      <c r="AA113" s="143"/>
      <c r="AB113" s="143"/>
      <c r="AC113" s="143"/>
      <c r="AD113" s="143"/>
      <c r="AE113" s="143" t="s">
        <v>104</v>
      </c>
      <c r="AF113" s="143"/>
      <c r="AG113" s="143"/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3"/>
      <c r="AZ113" s="143"/>
      <c r="BA113" s="143"/>
      <c r="BB113" s="143"/>
      <c r="BC113" s="143"/>
      <c r="BD113" s="143"/>
      <c r="BE113" s="143"/>
      <c r="BF113" s="143"/>
      <c r="BG113" s="143"/>
      <c r="BH113" s="143"/>
    </row>
    <row r="114" spans="1:60" outlineLevel="1" x14ac:dyDescent="0.2">
      <c r="A114" s="144">
        <v>101</v>
      </c>
      <c r="B114" s="144" t="s">
        <v>311</v>
      </c>
      <c r="C114" s="180" t="s">
        <v>312</v>
      </c>
      <c r="D114" s="150" t="s">
        <v>148</v>
      </c>
      <c r="E114" s="156">
        <v>7</v>
      </c>
      <c r="F114" s="158">
        <f t="shared" si="39"/>
        <v>0</v>
      </c>
      <c r="G114" s="159">
        <f t="shared" si="32"/>
        <v>0</v>
      </c>
      <c r="H114" s="159"/>
      <c r="I114" s="159">
        <f t="shared" si="33"/>
        <v>0</v>
      </c>
      <c r="J114" s="159"/>
      <c r="K114" s="159">
        <f t="shared" si="34"/>
        <v>0</v>
      </c>
      <c r="L114" s="159">
        <v>0</v>
      </c>
      <c r="M114" s="159">
        <f t="shared" si="35"/>
        <v>0</v>
      </c>
      <c r="N114" s="151">
        <v>0</v>
      </c>
      <c r="O114" s="151">
        <f t="shared" si="36"/>
        <v>0</v>
      </c>
      <c r="P114" s="151">
        <v>0</v>
      </c>
      <c r="Q114" s="151">
        <f t="shared" si="37"/>
        <v>0</v>
      </c>
      <c r="R114" s="151"/>
      <c r="S114" s="151"/>
      <c r="T114" s="152">
        <v>1.0009999999999999</v>
      </c>
      <c r="U114" s="151">
        <f t="shared" si="38"/>
        <v>7.01</v>
      </c>
      <c r="V114" s="143"/>
      <c r="W114" s="143"/>
      <c r="X114" s="143"/>
      <c r="Y114" s="143"/>
      <c r="Z114" s="143"/>
      <c r="AA114" s="143"/>
      <c r="AB114" s="143"/>
      <c r="AC114" s="143"/>
      <c r="AD114" s="143"/>
      <c r="AE114" s="143" t="s">
        <v>104</v>
      </c>
      <c r="AF114" s="143"/>
      <c r="AG114" s="143"/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43"/>
      <c r="BF114" s="143"/>
      <c r="BG114" s="143"/>
      <c r="BH114" s="143"/>
    </row>
    <row r="115" spans="1:60" ht="22.5" outlineLevel="1" x14ac:dyDescent="0.2">
      <c r="A115" s="144">
        <v>102</v>
      </c>
      <c r="B115" s="144" t="s">
        <v>313</v>
      </c>
      <c r="C115" s="180" t="s">
        <v>314</v>
      </c>
      <c r="D115" s="150" t="s">
        <v>132</v>
      </c>
      <c r="E115" s="156">
        <v>1</v>
      </c>
      <c r="F115" s="158">
        <f t="shared" si="39"/>
        <v>0</v>
      </c>
      <c r="G115" s="159">
        <f t="shared" si="32"/>
        <v>0</v>
      </c>
      <c r="H115" s="159"/>
      <c r="I115" s="159">
        <f t="shared" si="33"/>
        <v>0</v>
      </c>
      <c r="J115" s="159"/>
      <c r="K115" s="159">
        <f t="shared" si="34"/>
        <v>0</v>
      </c>
      <c r="L115" s="159">
        <v>0</v>
      </c>
      <c r="M115" s="159">
        <f t="shared" si="35"/>
        <v>0</v>
      </c>
      <c r="N115" s="151">
        <v>1.4999999999999999E-2</v>
      </c>
      <c r="O115" s="151">
        <f t="shared" si="36"/>
        <v>1.4999999999999999E-2</v>
      </c>
      <c r="P115" s="151">
        <v>0</v>
      </c>
      <c r="Q115" s="151">
        <f t="shared" si="37"/>
        <v>0</v>
      </c>
      <c r="R115" s="151"/>
      <c r="S115" s="151"/>
      <c r="T115" s="152">
        <v>0</v>
      </c>
      <c r="U115" s="151">
        <f t="shared" si="38"/>
        <v>0</v>
      </c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3" t="s">
        <v>104</v>
      </c>
      <c r="AF115" s="143"/>
      <c r="AG115" s="143"/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43"/>
      <c r="BF115" s="143"/>
      <c r="BG115" s="143"/>
      <c r="BH115" s="143"/>
    </row>
    <row r="116" spans="1:60" ht="22.5" outlineLevel="1" x14ac:dyDescent="0.2">
      <c r="A116" s="144">
        <v>103</v>
      </c>
      <c r="B116" s="144" t="s">
        <v>315</v>
      </c>
      <c r="C116" s="180" t="s">
        <v>316</v>
      </c>
      <c r="D116" s="150" t="s">
        <v>132</v>
      </c>
      <c r="E116" s="156">
        <v>4</v>
      </c>
      <c r="F116" s="158">
        <f t="shared" si="39"/>
        <v>0</v>
      </c>
      <c r="G116" s="159">
        <f t="shared" si="32"/>
        <v>0</v>
      </c>
      <c r="H116" s="159"/>
      <c r="I116" s="159">
        <f t="shared" si="33"/>
        <v>0</v>
      </c>
      <c r="J116" s="159"/>
      <c r="K116" s="159">
        <f t="shared" si="34"/>
        <v>0</v>
      </c>
      <c r="L116" s="159">
        <v>0</v>
      </c>
      <c r="M116" s="159">
        <f t="shared" si="35"/>
        <v>0</v>
      </c>
      <c r="N116" s="151">
        <v>1.4999999999999999E-2</v>
      </c>
      <c r="O116" s="151">
        <f t="shared" si="36"/>
        <v>0.06</v>
      </c>
      <c r="P116" s="151">
        <v>0</v>
      </c>
      <c r="Q116" s="151">
        <f t="shared" si="37"/>
        <v>0</v>
      </c>
      <c r="R116" s="151"/>
      <c r="S116" s="151"/>
      <c r="T116" s="152">
        <v>0</v>
      </c>
      <c r="U116" s="151">
        <f t="shared" si="38"/>
        <v>0</v>
      </c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3" t="s">
        <v>104</v>
      </c>
      <c r="AF116" s="143"/>
      <c r="AG116" s="143"/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3"/>
      <c r="AZ116" s="143"/>
      <c r="BA116" s="143"/>
      <c r="BB116" s="143"/>
      <c r="BC116" s="143"/>
      <c r="BD116" s="143"/>
      <c r="BE116" s="143"/>
      <c r="BF116" s="143"/>
      <c r="BG116" s="143"/>
      <c r="BH116" s="143"/>
    </row>
    <row r="117" spans="1:60" ht="22.5" outlineLevel="1" x14ac:dyDescent="0.2">
      <c r="A117" s="144">
        <v>104</v>
      </c>
      <c r="B117" s="144" t="s">
        <v>317</v>
      </c>
      <c r="C117" s="180" t="s">
        <v>318</v>
      </c>
      <c r="D117" s="150" t="s">
        <v>132</v>
      </c>
      <c r="E117" s="156">
        <v>2</v>
      </c>
      <c r="F117" s="158">
        <f t="shared" si="39"/>
        <v>0</v>
      </c>
      <c r="G117" s="159">
        <f t="shared" si="32"/>
        <v>0</v>
      </c>
      <c r="H117" s="159"/>
      <c r="I117" s="159">
        <f t="shared" si="33"/>
        <v>0</v>
      </c>
      <c r="J117" s="159"/>
      <c r="K117" s="159">
        <f t="shared" si="34"/>
        <v>0</v>
      </c>
      <c r="L117" s="159">
        <v>0</v>
      </c>
      <c r="M117" s="159">
        <f t="shared" si="35"/>
        <v>0</v>
      </c>
      <c r="N117" s="151">
        <v>1.7999999999999999E-2</v>
      </c>
      <c r="O117" s="151">
        <f t="shared" si="36"/>
        <v>3.5999999999999997E-2</v>
      </c>
      <c r="P117" s="151">
        <v>0</v>
      </c>
      <c r="Q117" s="151">
        <f t="shared" si="37"/>
        <v>0</v>
      </c>
      <c r="R117" s="151"/>
      <c r="S117" s="151"/>
      <c r="T117" s="152">
        <v>0</v>
      </c>
      <c r="U117" s="151">
        <f t="shared" si="38"/>
        <v>0</v>
      </c>
      <c r="V117" s="143"/>
      <c r="W117" s="143"/>
      <c r="X117" s="143"/>
      <c r="Y117" s="143"/>
      <c r="Z117" s="143"/>
      <c r="AA117" s="143"/>
      <c r="AB117" s="143"/>
      <c r="AC117" s="143"/>
      <c r="AD117" s="143"/>
      <c r="AE117" s="143" t="s">
        <v>104</v>
      </c>
      <c r="AF117" s="143"/>
      <c r="AG117" s="143"/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  <c r="BB117" s="143"/>
      <c r="BC117" s="143"/>
      <c r="BD117" s="143"/>
      <c r="BE117" s="143"/>
      <c r="BF117" s="143"/>
      <c r="BG117" s="143"/>
      <c r="BH117" s="143"/>
    </row>
    <row r="118" spans="1:60" outlineLevel="1" x14ac:dyDescent="0.2">
      <c r="A118" s="144">
        <v>105</v>
      </c>
      <c r="B118" s="144" t="s">
        <v>319</v>
      </c>
      <c r="C118" s="180" t="s">
        <v>320</v>
      </c>
      <c r="D118" s="150" t="s">
        <v>148</v>
      </c>
      <c r="E118" s="156">
        <v>7</v>
      </c>
      <c r="F118" s="158">
        <f t="shared" si="39"/>
        <v>0</v>
      </c>
      <c r="G118" s="159">
        <f t="shared" si="32"/>
        <v>0</v>
      </c>
      <c r="H118" s="159"/>
      <c r="I118" s="159">
        <f t="shared" si="33"/>
        <v>0</v>
      </c>
      <c r="J118" s="159"/>
      <c r="K118" s="159">
        <f t="shared" si="34"/>
        <v>0</v>
      </c>
      <c r="L118" s="159">
        <v>0</v>
      </c>
      <c r="M118" s="159">
        <f t="shared" si="35"/>
        <v>0</v>
      </c>
      <c r="N118" s="151">
        <v>2.0000000000000002E-5</v>
      </c>
      <c r="O118" s="151">
        <f t="shared" si="36"/>
        <v>1.3999999999999999E-4</v>
      </c>
      <c r="P118" s="151">
        <v>0</v>
      </c>
      <c r="Q118" s="151">
        <f t="shared" si="37"/>
        <v>0</v>
      </c>
      <c r="R118" s="151"/>
      <c r="S118" s="151"/>
      <c r="T118" s="152">
        <v>0.86799999999999999</v>
      </c>
      <c r="U118" s="151">
        <f t="shared" si="38"/>
        <v>6.08</v>
      </c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 t="s">
        <v>104</v>
      </c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</row>
    <row r="119" spans="1:60" ht="22.5" outlineLevel="1" x14ac:dyDescent="0.2">
      <c r="A119" s="144">
        <v>106</v>
      </c>
      <c r="B119" s="144" t="s">
        <v>321</v>
      </c>
      <c r="C119" s="180" t="s">
        <v>322</v>
      </c>
      <c r="D119" s="150" t="s">
        <v>103</v>
      </c>
      <c r="E119" s="156">
        <v>120</v>
      </c>
      <c r="F119" s="158">
        <f t="shared" si="39"/>
        <v>0</v>
      </c>
      <c r="G119" s="159">
        <f t="shared" si="32"/>
        <v>0</v>
      </c>
      <c r="H119" s="159"/>
      <c r="I119" s="159">
        <f t="shared" si="33"/>
        <v>0</v>
      </c>
      <c r="J119" s="159"/>
      <c r="K119" s="159">
        <f t="shared" si="34"/>
        <v>0</v>
      </c>
      <c r="L119" s="159">
        <v>0</v>
      </c>
      <c r="M119" s="159">
        <f t="shared" si="35"/>
        <v>0</v>
      </c>
      <c r="N119" s="151">
        <v>0</v>
      </c>
      <c r="O119" s="151">
        <f t="shared" si="36"/>
        <v>0</v>
      </c>
      <c r="P119" s="151">
        <v>0</v>
      </c>
      <c r="Q119" s="151">
        <f t="shared" si="37"/>
        <v>0</v>
      </c>
      <c r="R119" s="151"/>
      <c r="S119" s="151"/>
      <c r="T119" s="152">
        <v>5.1999999999999998E-2</v>
      </c>
      <c r="U119" s="151">
        <f t="shared" si="38"/>
        <v>6.24</v>
      </c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3" t="s">
        <v>104</v>
      </c>
      <c r="AF119" s="143"/>
      <c r="AG119" s="143"/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3"/>
      <c r="AS119" s="143"/>
      <c r="AT119" s="143"/>
      <c r="AU119" s="143"/>
      <c r="AV119" s="143"/>
      <c r="AW119" s="143"/>
      <c r="AX119" s="143"/>
      <c r="AY119" s="143"/>
      <c r="AZ119" s="143"/>
      <c r="BA119" s="143"/>
      <c r="BB119" s="143"/>
      <c r="BC119" s="143"/>
      <c r="BD119" s="143"/>
      <c r="BE119" s="143"/>
      <c r="BF119" s="143"/>
      <c r="BG119" s="143"/>
      <c r="BH119" s="143"/>
    </row>
    <row r="120" spans="1:60" ht="22.5" outlineLevel="1" x14ac:dyDescent="0.2">
      <c r="A120" s="144">
        <v>107</v>
      </c>
      <c r="B120" s="144" t="s">
        <v>323</v>
      </c>
      <c r="C120" s="180" t="s">
        <v>324</v>
      </c>
      <c r="D120" s="150" t="s">
        <v>103</v>
      </c>
      <c r="E120" s="156">
        <v>80</v>
      </c>
      <c r="F120" s="158">
        <f t="shared" si="39"/>
        <v>0</v>
      </c>
      <c r="G120" s="159">
        <f t="shared" si="32"/>
        <v>0</v>
      </c>
      <c r="H120" s="159"/>
      <c r="I120" s="159">
        <f t="shared" si="33"/>
        <v>0</v>
      </c>
      <c r="J120" s="159"/>
      <c r="K120" s="159">
        <f t="shared" si="34"/>
        <v>0</v>
      </c>
      <c r="L120" s="159">
        <v>0</v>
      </c>
      <c r="M120" s="159">
        <f t="shared" si="35"/>
        <v>0</v>
      </c>
      <c r="N120" s="151">
        <v>0</v>
      </c>
      <c r="O120" s="151">
        <f t="shared" si="36"/>
        <v>0</v>
      </c>
      <c r="P120" s="151">
        <v>2.3800000000000002E-2</v>
      </c>
      <c r="Q120" s="151">
        <f t="shared" si="37"/>
        <v>1.9039999999999999</v>
      </c>
      <c r="R120" s="151"/>
      <c r="S120" s="151"/>
      <c r="T120" s="152">
        <v>8.2000000000000003E-2</v>
      </c>
      <c r="U120" s="151">
        <f t="shared" si="38"/>
        <v>6.56</v>
      </c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3" t="s">
        <v>104</v>
      </c>
      <c r="AF120" s="143"/>
      <c r="AG120" s="143"/>
      <c r="AH120" s="143"/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3"/>
      <c r="AS120" s="143"/>
      <c r="AT120" s="143"/>
      <c r="AU120" s="143"/>
      <c r="AV120" s="143"/>
      <c r="AW120" s="143"/>
      <c r="AX120" s="143"/>
      <c r="AY120" s="143"/>
      <c r="AZ120" s="143"/>
      <c r="BA120" s="143"/>
      <c r="BB120" s="143"/>
      <c r="BC120" s="143"/>
      <c r="BD120" s="143"/>
      <c r="BE120" s="143"/>
      <c r="BF120" s="143"/>
      <c r="BG120" s="143"/>
      <c r="BH120" s="143"/>
    </row>
    <row r="121" spans="1:60" outlineLevel="1" x14ac:dyDescent="0.2">
      <c r="A121" s="144">
        <v>108</v>
      </c>
      <c r="B121" s="144" t="s">
        <v>325</v>
      </c>
      <c r="C121" s="180" t="s">
        <v>326</v>
      </c>
      <c r="D121" s="150" t="s">
        <v>148</v>
      </c>
      <c r="E121" s="156">
        <v>4</v>
      </c>
      <c r="F121" s="158">
        <f t="shared" si="39"/>
        <v>0</v>
      </c>
      <c r="G121" s="159">
        <f t="shared" si="32"/>
        <v>0</v>
      </c>
      <c r="H121" s="159"/>
      <c r="I121" s="159">
        <f t="shared" si="33"/>
        <v>0</v>
      </c>
      <c r="J121" s="159"/>
      <c r="K121" s="159">
        <f t="shared" si="34"/>
        <v>0</v>
      </c>
      <c r="L121" s="159">
        <v>0</v>
      </c>
      <c r="M121" s="159">
        <f t="shared" si="35"/>
        <v>0</v>
      </c>
      <c r="N121" s="151">
        <v>2.2000000000000001E-4</v>
      </c>
      <c r="O121" s="151">
        <f t="shared" si="36"/>
        <v>8.8000000000000003E-4</v>
      </c>
      <c r="P121" s="151">
        <v>3.3210000000000003E-2</v>
      </c>
      <c r="Q121" s="151">
        <f t="shared" si="37"/>
        <v>0.13284000000000001</v>
      </c>
      <c r="R121" s="151"/>
      <c r="S121" s="151"/>
      <c r="T121" s="152">
        <v>0.39100000000000001</v>
      </c>
      <c r="U121" s="151">
        <f t="shared" si="38"/>
        <v>1.56</v>
      </c>
      <c r="V121" s="143"/>
      <c r="W121" s="143"/>
      <c r="X121" s="143"/>
      <c r="Y121" s="143"/>
      <c r="Z121" s="143"/>
      <c r="AA121" s="143"/>
      <c r="AB121" s="143"/>
      <c r="AC121" s="143"/>
      <c r="AD121" s="143"/>
      <c r="AE121" s="143" t="s">
        <v>104</v>
      </c>
      <c r="AF121" s="143"/>
      <c r="AG121" s="143"/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3"/>
      <c r="AS121" s="143"/>
      <c r="AT121" s="143"/>
      <c r="AU121" s="143"/>
      <c r="AV121" s="143"/>
      <c r="AW121" s="143"/>
      <c r="AX121" s="143"/>
      <c r="AY121" s="143"/>
      <c r="AZ121" s="143"/>
      <c r="BA121" s="143"/>
      <c r="BB121" s="143"/>
      <c r="BC121" s="143"/>
      <c r="BD121" s="143"/>
      <c r="BE121" s="143"/>
      <c r="BF121" s="143"/>
      <c r="BG121" s="143"/>
      <c r="BH121" s="143"/>
    </row>
    <row r="122" spans="1:60" outlineLevel="1" x14ac:dyDescent="0.2">
      <c r="A122" s="144">
        <v>109</v>
      </c>
      <c r="B122" s="144" t="s">
        <v>327</v>
      </c>
      <c r="C122" s="180" t="s">
        <v>328</v>
      </c>
      <c r="D122" s="150" t="s">
        <v>148</v>
      </c>
      <c r="E122" s="156">
        <v>80</v>
      </c>
      <c r="F122" s="158">
        <f t="shared" si="39"/>
        <v>0</v>
      </c>
      <c r="G122" s="159">
        <f t="shared" si="32"/>
        <v>0</v>
      </c>
      <c r="H122" s="159"/>
      <c r="I122" s="159">
        <f t="shared" si="33"/>
        <v>0</v>
      </c>
      <c r="J122" s="159"/>
      <c r="K122" s="159">
        <f t="shared" si="34"/>
        <v>0</v>
      </c>
      <c r="L122" s="159">
        <v>0</v>
      </c>
      <c r="M122" s="159">
        <f t="shared" si="35"/>
        <v>0</v>
      </c>
      <c r="N122" s="151">
        <v>1.0000000000000001E-5</v>
      </c>
      <c r="O122" s="151">
        <f t="shared" si="36"/>
        <v>8.0000000000000004E-4</v>
      </c>
      <c r="P122" s="151">
        <v>7.5000000000000002E-4</v>
      </c>
      <c r="Q122" s="151">
        <f t="shared" si="37"/>
        <v>0.06</v>
      </c>
      <c r="R122" s="151"/>
      <c r="S122" s="151"/>
      <c r="T122" s="152">
        <v>2.9000000000000001E-2</v>
      </c>
      <c r="U122" s="151">
        <f t="shared" si="38"/>
        <v>2.3199999999999998</v>
      </c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3" t="s">
        <v>104</v>
      </c>
      <c r="AF122" s="143"/>
      <c r="AG122" s="143"/>
      <c r="AH122" s="143"/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3"/>
      <c r="AS122" s="143"/>
      <c r="AT122" s="143"/>
      <c r="AU122" s="143"/>
      <c r="AV122" s="143"/>
      <c r="AW122" s="143"/>
      <c r="AX122" s="143"/>
      <c r="AY122" s="143"/>
      <c r="AZ122" s="143"/>
      <c r="BA122" s="143"/>
      <c r="BB122" s="143"/>
      <c r="BC122" s="143"/>
      <c r="BD122" s="143"/>
      <c r="BE122" s="143"/>
      <c r="BF122" s="143"/>
      <c r="BG122" s="143"/>
      <c r="BH122" s="143"/>
    </row>
    <row r="123" spans="1:60" outlineLevel="1" x14ac:dyDescent="0.2">
      <c r="A123" s="144">
        <v>110</v>
      </c>
      <c r="B123" s="144" t="s">
        <v>329</v>
      </c>
      <c r="C123" s="180" t="s">
        <v>330</v>
      </c>
      <c r="D123" s="150" t="s">
        <v>122</v>
      </c>
      <c r="E123" s="156">
        <v>2.0968399999999998</v>
      </c>
      <c r="F123" s="158">
        <f t="shared" si="39"/>
        <v>0</v>
      </c>
      <c r="G123" s="159">
        <f t="shared" si="32"/>
        <v>0</v>
      </c>
      <c r="H123" s="159"/>
      <c r="I123" s="159">
        <f t="shared" si="33"/>
        <v>0</v>
      </c>
      <c r="J123" s="159"/>
      <c r="K123" s="159">
        <f t="shared" si="34"/>
        <v>0</v>
      </c>
      <c r="L123" s="159">
        <v>0</v>
      </c>
      <c r="M123" s="159">
        <f t="shared" si="35"/>
        <v>0</v>
      </c>
      <c r="N123" s="151">
        <v>0</v>
      </c>
      <c r="O123" s="151">
        <f t="shared" si="36"/>
        <v>0</v>
      </c>
      <c r="P123" s="151">
        <v>0</v>
      </c>
      <c r="Q123" s="151">
        <f t="shared" si="37"/>
        <v>0</v>
      </c>
      <c r="R123" s="151"/>
      <c r="S123" s="151"/>
      <c r="T123" s="152">
        <v>3.0739999999999998</v>
      </c>
      <c r="U123" s="151">
        <f t="shared" si="38"/>
        <v>6.45</v>
      </c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3" t="s">
        <v>104</v>
      </c>
      <c r="AF123" s="143"/>
      <c r="AG123" s="143"/>
      <c r="AH123" s="143"/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3"/>
      <c r="AS123" s="143"/>
      <c r="AT123" s="143"/>
      <c r="AU123" s="143"/>
      <c r="AV123" s="143"/>
      <c r="AW123" s="143"/>
      <c r="AX123" s="143"/>
      <c r="AY123" s="143"/>
      <c r="AZ123" s="143"/>
      <c r="BA123" s="143"/>
      <c r="BB123" s="143"/>
      <c r="BC123" s="143"/>
      <c r="BD123" s="143"/>
      <c r="BE123" s="143"/>
      <c r="BF123" s="143"/>
      <c r="BG123" s="143"/>
      <c r="BH123" s="143"/>
    </row>
    <row r="124" spans="1:60" outlineLevel="1" x14ac:dyDescent="0.2">
      <c r="A124" s="144">
        <v>111</v>
      </c>
      <c r="B124" s="144" t="s">
        <v>331</v>
      </c>
      <c r="C124" s="180" t="s">
        <v>332</v>
      </c>
      <c r="D124" s="150" t="s">
        <v>122</v>
      </c>
      <c r="E124" s="156">
        <v>0.46182000000000001</v>
      </c>
      <c r="F124" s="158">
        <f t="shared" si="39"/>
        <v>0</v>
      </c>
      <c r="G124" s="159">
        <f t="shared" si="32"/>
        <v>0</v>
      </c>
      <c r="H124" s="159"/>
      <c r="I124" s="159">
        <f t="shared" si="33"/>
        <v>0</v>
      </c>
      <c r="J124" s="159"/>
      <c r="K124" s="159">
        <f t="shared" si="34"/>
        <v>0</v>
      </c>
      <c r="L124" s="159">
        <v>0</v>
      </c>
      <c r="M124" s="159">
        <f t="shared" si="35"/>
        <v>0</v>
      </c>
      <c r="N124" s="151">
        <v>0</v>
      </c>
      <c r="O124" s="151">
        <f t="shared" si="36"/>
        <v>0</v>
      </c>
      <c r="P124" s="151">
        <v>0</v>
      </c>
      <c r="Q124" s="151">
        <f t="shared" si="37"/>
        <v>0</v>
      </c>
      <c r="R124" s="151"/>
      <c r="S124" s="151"/>
      <c r="T124" s="152">
        <v>3.0750000000000002</v>
      </c>
      <c r="U124" s="151">
        <f t="shared" si="38"/>
        <v>1.42</v>
      </c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 t="s">
        <v>104</v>
      </c>
      <c r="AF124" s="143"/>
      <c r="AG124" s="143"/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3"/>
      <c r="AS124" s="143"/>
      <c r="AT124" s="143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143"/>
      <c r="BF124" s="143"/>
      <c r="BG124" s="143"/>
      <c r="BH124" s="143"/>
    </row>
    <row r="125" spans="1:60" x14ac:dyDescent="0.2">
      <c r="A125" s="145" t="s">
        <v>99</v>
      </c>
      <c r="B125" s="145" t="s">
        <v>68</v>
      </c>
      <c r="C125" s="181" t="s">
        <v>69</v>
      </c>
      <c r="D125" s="153"/>
      <c r="E125" s="157"/>
      <c r="F125" s="160"/>
      <c r="G125" s="160">
        <f>SUMIF(AE126:AE126,"&lt;&gt;NOR",G126:G126)</f>
        <v>0</v>
      </c>
      <c r="H125" s="160"/>
      <c r="I125" s="160">
        <f>SUM(I126:I126)</f>
        <v>0</v>
      </c>
      <c r="J125" s="160"/>
      <c r="K125" s="160">
        <f>SUM(K126:K126)</f>
        <v>0</v>
      </c>
      <c r="L125" s="160"/>
      <c r="M125" s="160">
        <f>SUM(M126:M126)</f>
        <v>0</v>
      </c>
      <c r="N125" s="154"/>
      <c r="O125" s="154">
        <f>SUM(O126:O126)</f>
        <v>8.8000000000000005E-3</v>
      </c>
      <c r="P125" s="154"/>
      <c r="Q125" s="154">
        <f>SUM(Q126:Q126)</f>
        <v>0</v>
      </c>
      <c r="R125" s="154"/>
      <c r="S125" s="154"/>
      <c r="T125" s="155"/>
      <c r="U125" s="154">
        <f>SUM(U126:U126)</f>
        <v>3.72</v>
      </c>
      <c r="AE125" t="s">
        <v>100</v>
      </c>
    </row>
    <row r="126" spans="1:60" outlineLevel="1" x14ac:dyDescent="0.2">
      <c r="A126" s="144">
        <v>112</v>
      </c>
      <c r="B126" s="144" t="s">
        <v>333</v>
      </c>
      <c r="C126" s="180" t="s">
        <v>334</v>
      </c>
      <c r="D126" s="150" t="s">
        <v>103</v>
      </c>
      <c r="E126" s="156">
        <v>40</v>
      </c>
      <c r="F126" s="158">
        <f>H126+J126</f>
        <v>0</v>
      </c>
      <c r="G126" s="159">
        <f>ROUND(E126*F126,2)</f>
        <v>0</v>
      </c>
      <c r="H126" s="159"/>
      <c r="I126" s="159">
        <f>ROUND(E126*H126,2)</f>
        <v>0</v>
      </c>
      <c r="J126" s="159"/>
      <c r="K126" s="159">
        <f>ROUND(E126*J126,2)</f>
        <v>0</v>
      </c>
      <c r="L126" s="159">
        <v>0</v>
      </c>
      <c r="M126" s="159">
        <f>G126*(1+L126/100)</f>
        <v>0</v>
      </c>
      <c r="N126" s="151">
        <v>2.2000000000000001E-4</v>
      </c>
      <c r="O126" s="151">
        <f>ROUND(E126*N126,5)</f>
        <v>8.8000000000000005E-3</v>
      </c>
      <c r="P126" s="151">
        <v>0</v>
      </c>
      <c r="Q126" s="151">
        <f>ROUND(E126*P126,5)</f>
        <v>0</v>
      </c>
      <c r="R126" s="151"/>
      <c r="S126" s="151"/>
      <c r="T126" s="152">
        <v>9.2999999999999999E-2</v>
      </c>
      <c r="U126" s="151">
        <f>ROUND(E126*T126,2)</f>
        <v>3.72</v>
      </c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3" t="s">
        <v>104</v>
      </c>
      <c r="AF126" s="143"/>
      <c r="AG126" s="143"/>
      <c r="AH126" s="143"/>
      <c r="AI126" s="143"/>
      <c r="AJ126" s="143"/>
      <c r="AK126" s="143"/>
      <c r="AL126" s="143"/>
      <c r="AM126" s="143"/>
      <c r="AN126" s="143"/>
      <c r="AO126" s="143"/>
      <c r="AP126" s="143"/>
      <c r="AQ126" s="143"/>
      <c r="AR126" s="143"/>
      <c r="AS126" s="143"/>
      <c r="AT126" s="143"/>
      <c r="AU126" s="143"/>
      <c r="AV126" s="143"/>
      <c r="AW126" s="143"/>
      <c r="AX126" s="143"/>
      <c r="AY126" s="143"/>
      <c r="AZ126" s="143"/>
      <c r="BA126" s="143"/>
      <c r="BB126" s="143"/>
      <c r="BC126" s="143"/>
      <c r="BD126" s="143"/>
      <c r="BE126" s="143"/>
      <c r="BF126" s="143"/>
      <c r="BG126" s="143"/>
      <c r="BH126" s="143"/>
    </row>
    <row r="127" spans="1:60" x14ac:dyDescent="0.2">
      <c r="A127" s="145" t="s">
        <v>99</v>
      </c>
      <c r="B127" s="145" t="s">
        <v>70</v>
      </c>
      <c r="C127" s="181" t="s">
        <v>71</v>
      </c>
      <c r="D127" s="153"/>
      <c r="E127" s="157"/>
      <c r="F127" s="160"/>
      <c r="G127" s="160">
        <f>SUMIF(AE128:AE130,"&lt;&gt;NOR",G128:G130)</f>
        <v>0</v>
      </c>
      <c r="H127" s="160"/>
      <c r="I127" s="160">
        <f>SUM(I128:I130)</f>
        <v>0</v>
      </c>
      <c r="J127" s="160"/>
      <c r="K127" s="160">
        <f>SUM(K128:K130)</f>
        <v>0</v>
      </c>
      <c r="L127" s="160"/>
      <c r="M127" s="160">
        <f>SUM(M128:M130)</f>
        <v>0</v>
      </c>
      <c r="N127" s="154"/>
      <c r="O127" s="154">
        <f>SUM(O128:O130)</f>
        <v>0</v>
      </c>
      <c r="P127" s="154"/>
      <c r="Q127" s="154">
        <f>SUM(Q128:Q130)</f>
        <v>0</v>
      </c>
      <c r="R127" s="154"/>
      <c r="S127" s="154"/>
      <c r="T127" s="155"/>
      <c r="U127" s="154">
        <f>SUM(U128:U130)</f>
        <v>0</v>
      </c>
      <c r="AE127" t="s">
        <v>100</v>
      </c>
    </row>
    <row r="128" spans="1:60" ht="22.5" outlineLevel="1" x14ac:dyDescent="0.2">
      <c r="A128" s="144">
        <v>113</v>
      </c>
      <c r="B128" s="144" t="s">
        <v>335</v>
      </c>
      <c r="C128" s="180" t="s">
        <v>336</v>
      </c>
      <c r="D128" s="150" t="s">
        <v>337</v>
      </c>
      <c r="E128" s="156">
        <v>72</v>
      </c>
      <c r="F128" s="158">
        <f>H128+J128</f>
        <v>0</v>
      </c>
      <c r="G128" s="159">
        <f>ROUND(E128*F128,2)</f>
        <v>0</v>
      </c>
      <c r="H128" s="159"/>
      <c r="I128" s="159">
        <f>ROUND(E128*H128,2)</f>
        <v>0</v>
      </c>
      <c r="J128" s="159"/>
      <c r="K128" s="159">
        <f>ROUND(E128*J128,2)</f>
        <v>0</v>
      </c>
      <c r="L128" s="159">
        <v>0</v>
      </c>
      <c r="M128" s="159">
        <f>G128*(1+L128/100)</f>
        <v>0</v>
      </c>
      <c r="N128" s="151">
        <v>0</v>
      </c>
      <c r="O128" s="151">
        <f>ROUND(E128*N128,5)</f>
        <v>0</v>
      </c>
      <c r="P128" s="151">
        <v>0</v>
      </c>
      <c r="Q128" s="151">
        <f>ROUND(E128*P128,5)</f>
        <v>0</v>
      </c>
      <c r="R128" s="151"/>
      <c r="S128" s="151"/>
      <c r="T128" s="152">
        <v>0</v>
      </c>
      <c r="U128" s="151">
        <f>ROUND(E128*T128,2)</f>
        <v>0</v>
      </c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3" t="s">
        <v>104</v>
      </c>
      <c r="AF128" s="143"/>
      <c r="AG128" s="143"/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3"/>
      <c r="AS128" s="143"/>
      <c r="AT128" s="143"/>
      <c r="AU128" s="143"/>
      <c r="AV128" s="143"/>
      <c r="AW128" s="143"/>
      <c r="AX128" s="143"/>
      <c r="AY128" s="143"/>
      <c r="AZ128" s="143"/>
      <c r="BA128" s="143"/>
      <c r="BB128" s="143"/>
      <c r="BC128" s="143"/>
      <c r="BD128" s="143"/>
      <c r="BE128" s="143"/>
      <c r="BF128" s="143"/>
      <c r="BG128" s="143"/>
      <c r="BH128" s="143"/>
    </row>
    <row r="129" spans="1:60" outlineLevel="1" x14ac:dyDescent="0.2">
      <c r="A129" s="144">
        <v>114</v>
      </c>
      <c r="B129" s="144" t="s">
        <v>338</v>
      </c>
      <c r="C129" s="180" t="s">
        <v>339</v>
      </c>
      <c r="D129" s="150" t="s">
        <v>337</v>
      </c>
      <c r="E129" s="156">
        <v>42</v>
      </c>
      <c r="F129" s="158">
        <f>H129+J129</f>
        <v>0</v>
      </c>
      <c r="G129" s="159">
        <f>ROUND(E129*F129,2)</f>
        <v>0</v>
      </c>
      <c r="H129" s="159"/>
      <c r="I129" s="159">
        <f>ROUND(E129*H129,2)</f>
        <v>0</v>
      </c>
      <c r="J129" s="159"/>
      <c r="K129" s="159">
        <f>ROUND(E129*J129,2)</f>
        <v>0</v>
      </c>
      <c r="L129" s="159">
        <v>0</v>
      </c>
      <c r="M129" s="159">
        <f>G129*(1+L129/100)</f>
        <v>0</v>
      </c>
      <c r="N129" s="151">
        <v>0</v>
      </c>
      <c r="O129" s="151">
        <f>ROUND(E129*N129,5)</f>
        <v>0</v>
      </c>
      <c r="P129" s="151">
        <v>0</v>
      </c>
      <c r="Q129" s="151">
        <f>ROUND(E129*P129,5)</f>
        <v>0</v>
      </c>
      <c r="R129" s="151"/>
      <c r="S129" s="151"/>
      <c r="T129" s="152">
        <v>0</v>
      </c>
      <c r="U129" s="151">
        <f>ROUND(E129*T129,2)</f>
        <v>0</v>
      </c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 t="s">
        <v>104</v>
      </c>
      <c r="AF129" s="143"/>
      <c r="AG129" s="143"/>
      <c r="AH129" s="143"/>
      <c r="AI129" s="143"/>
      <c r="AJ129" s="143"/>
      <c r="AK129" s="143"/>
      <c r="AL129" s="143"/>
      <c r="AM129" s="143"/>
      <c r="AN129" s="143"/>
      <c r="AO129" s="143"/>
      <c r="AP129" s="143"/>
      <c r="AQ129" s="143"/>
      <c r="AR129" s="143"/>
      <c r="AS129" s="143"/>
      <c r="AT129" s="143"/>
      <c r="AU129" s="143"/>
      <c r="AV129" s="143"/>
      <c r="AW129" s="143"/>
      <c r="AX129" s="143"/>
      <c r="AY129" s="143"/>
      <c r="AZ129" s="143"/>
      <c r="BA129" s="143"/>
      <c r="BB129" s="143"/>
      <c r="BC129" s="143"/>
      <c r="BD129" s="143"/>
      <c r="BE129" s="143"/>
      <c r="BF129" s="143"/>
      <c r="BG129" s="143"/>
      <c r="BH129" s="143"/>
    </row>
    <row r="130" spans="1:60" ht="22.5" outlineLevel="1" x14ac:dyDescent="0.2">
      <c r="A130" s="169">
        <v>115</v>
      </c>
      <c r="B130" s="169" t="s">
        <v>340</v>
      </c>
      <c r="C130" s="182" t="s">
        <v>341</v>
      </c>
      <c r="D130" s="170" t="s">
        <v>337</v>
      </c>
      <c r="E130" s="171">
        <v>48</v>
      </c>
      <c r="F130" s="172">
        <f>H130+J130</f>
        <v>0</v>
      </c>
      <c r="G130" s="173">
        <f>ROUND(E130*F130,2)</f>
        <v>0</v>
      </c>
      <c r="H130" s="173"/>
      <c r="I130" s="173">
        <f>ROUND(E130*H130,2)</f>
        <v>0</v>
      </c>
      <c r="J130" s="173"/>
      <c r="K130" s="173">
        <f>ROUND(E130*J130,2)</f>
        <v>0</v>
      </c>
      <c r="L130" s="173">
        <v>0</v>
      </c>
      <c r="M130" s="173">
        <f>G130*(1+L130/100)</f>
        <v>0</v>
      </c>
      <c r="N130" s="174">
        <v>0</v>
      </c>
      <c r="O130" s="174">
        <f>ROUND(E130*N130,5)</f>
        <v>0</v>
      </c>
      <c r="P130" s="174">
        <v>0</v>
      </c>
      <c r="Q130" s="174">
        <f>ROUND(E130*P130,5)</f>
        <v>0</v>
      </c>
      <c r="R130" s="174"/>
      <c r="S130" s="174"/>
      <c r="T130" s="175">
        <v>0</v>
      </c>
      <c r="U130" s="174">
        <f>ROUND(E130*T130,2)</f>
        <v>0</v>
      </c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 t="s">
        <v>104</v>
      </c>
      <c r="AF130" s="143"/>
      <c r="AG130" s="143"/>
      <c r="AH130" s="143"/>
      <c r="AI130" s="143"/>
      <c r="AJ130" s="143"/>
      <c r="AK130" s="143"/>
      <c r="AL130" s="143"/>
      <c r="AM130" s="143"/>
      <c r="AN130" s="143"/>
      <c r="AO130" s="143"/>
      <c r="AP130" s="143"/>
      <c r="AQ130" s="143"/>
      <c r="AR130" s="143"/>
      <c r="AS130" s="143"/>
      <c r="AT130" s="143"/>
      <c r="AU130" s="143"/>
      <c r="AV130" s="143"/>
      <c r="AW130" s="143"/>
      <c r="AX130" s="143"/>
      <c r="AY130" s="143"/>
      <c r="AZ130" s="143"/>
      <c r="BA130" s="143"/>
      <c r="BB130" s="143"/>
      <c r="BC130" s="143"/>
      <c r="BD130" s="143"/>
      <c r="BE130" s="143"/>
      <c r="BF130" s="143"/>
      <c r="BG130" s="143"/>
      <c r="BH130" s="143"/>
    </row>
    <row r="131" spans="1:60" x14ac:dyDescent="0.2">
      <c r="A131" s="4"/>
      <c r="B131" s="5" t="s">
        <v>342</v>
      </c>
      <c r="C131" s="183" t="s">
        <v>342</v>
      </c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AC131">
        <v>15</v>
      </c>
      <c r="AD131">
        <v>21</v>
      </c>
    </row>
    <row r="132" spans="1:60" x14ac:dyDescent="0.2">
      <c r="A132" s="176"/>
      <c r="B132" s="177" t="s">
        <v>28</v>
      </c>
      <c r="C132" s="184" t="s">
        <v>342</v>
      </c>
      <c r="D132" s="178"/>
      <c r="E132" s="178"/>
      <c r="F132" s="178"/>
      <c r="G132" s="179">
        <f>G8+G10+G19+G29+G60+G100+G125+G127</f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AC132">
        <f>SUMIF(L7:L130,AC131,G7:G130)</f>
        <v>0</v>
      </c>
      <c r="AD132">
        <f>SUMIF(L7:L130,AD131,G7:G130)</f>
        <v>0</v>
      </c>
      <c r="AE132" t="s">
        <v>343</v>
      </c>
    </row>
    <row r="133" spans="1:60" x14ac:dyDescent="0.2">
      <c r="A133" s="4"/>
      <c r="B133" s="5" t="s">
        <v>342</v>
      </c>
      <c r="C133" s="183" t="s">
        <v>342</v>
      </c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spans="1:60" x14ac:dyDescent="0.2">
      <c r="A134" s="4"/>
      <c r="B134" s="5" t="s">
        <v>342</v>
      </c>
      <c r="C134" s="183" t="s">
        <v>342</v>
      </c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spans="1:60" x14ac:dyDescent="0.2">
      <c r="A135" s="258" t="s">
        <v>344</v>
      </c>
      <c r="B135" s="258"/>
      <c r="C135" s="259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spans="1:60" x14ac:dyDescent="0.2">
      <c r="A136" s="239"/>
      <c r="B136" s="240"/>
      <c r="C136" s="241"/>
      <c r="D136" s="240"/>
      <c r="E136" s="240"/>
      <c r="F136" s="240"/>
      <c r="G136" s="242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AE136" t="s">
        <v>345</v>
      </c>
    </row>
    <row r="137" spans="1:60" x14ac:dyDescent="0.2">
      <c r="A137" s="243"/>
      <c r="B137" s="244"/>
      <c r="C137" s="245"/>
      <c r="D137" s="244"/>
      <c r="E137" s="244"/>
      <c r="F137" s="244"/>
      <c r="G137" s="246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spans="1:60" x14ac:dyDescent="0.2">
      <c r="A138" s="243"/>
      <c r="B138" s="244"/>
      <c r="C138" s="245"/>
      <c r="D138" s="244"/>
      <c r="E138" s="244"/>
      <c r="F138" s="244"/>
      <c r="G138" s="246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spans="1:60" x14ac:dyDescent="0.2">
      <c r="A139" s="243"/>
      <c r="B139" s="244"/>
      <c r="C139" s="245"/>
      <c r="D139" s="244"/>
      <c r="E139" s="244"/>
      <c r="F139" s="244"/>
      <c r="G139" s="246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spans="1:60" x14ac:dyDescent="0.2">
      <c r="A140" s="247"/>
      <c r="B140" s="248"/>
      <c r="C140" s="249"/>
      <c r="D140" s="248"/>
      <c r="E140" s="248"/>
      <c r="F140" s="248"/>
      <c r="G140" s="250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spans="1:60" x14ac:dyDescent="0.2">
      <c r="A141" s="4"/>
      <c r="B141" s="5" t="s">
        <v>342</v>
      </c>
      <c r="C141" s="183" t="s">
        <v>342</v>
      </c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spans="1:60" x14ac:dyDescent="0.2">
      <c r="C142" s="185"/>
      <c r="AE142" t="s">
        <v>346</v>
      </c>
    </row>
  </sheetData>
  <sheetProtection password="DD13" sheet="1" objects="1" scenarios="1"/>
  <mergeCells count="6">
    <mergeCell ref="A136:G140"/>
    <mergeCell ref="A1:G1"/>
    <mergeCell ref="C2:G2"/>
    <mergeCell ref="C3:G3"/>
    <mergeCell ref="C4:G4"/>
    <mergeCell ref="A135:C135"/>
  </mergeCells>
  <pageMargins left="0.39370078740157499" right="0.196850393700787" top="0.78740157499999996" bottom="0.78740157499999996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Šťastný</dc:creator>
  <cp:lastModifiedBy>Vladimír Kundera</cp:lastModifiedBy>
  <cp:lastPrinted>2014-02-28T09:52:57Z</cp:lastPrinted>
  <dcterms:created xsi:type="dcterms:W3CDTF">2009-04-08T07:15:50Z</dcterms:created>
  <dcterms:modified xsi:type="dcterms:W3CDTF">2024-11-14T15:55:24Z</dcterms:modified>
</cp:coreProperties>
</file>